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750" windowWidth="19530" windowHeight="7980" activeTab="2"/>
  </bookViews>
  <sheets>
    <sheet name="Sources" sheetId="45" r:id="rId1"/>
    <sheet name="Appr Inadmiss FY Data" sheetId="44" r:id="rId2"/>
    <sheet name="A+I" sheetId="47" r:id="rId3"/>
    <sheet name="Apprehensions" sheetId="48" r:id="rId4"/>
    <sheet name="Inadmissibles" sheetId="49" r:id="rId5"/>
    <sheet name="Calendar Data" sheetId="46" r:id="rId6"/>
  </sheets>
  <calcPr calcId="145621"/>
</workbook>
</file>

<file path=xl/calcChain.xml><?xml version="1.0" encoding="utf-8"?>
<calcChain xmlns="http://schemas.openxmlformats.org/spreadsheetml/2006/main">
  <c r="E16" i="49" l="1"/>
  <c r="E16" i="47"/>
  <c r="E16" i="48"/>
  <c r="M16" i="48"/>
  <c r="M17" i="48" s="1"/>
  <c r="M18" i="48" s="1"/>
  <c r="L16" i="48"/>
  <c r="K16" i="48"/>
  <c r="K17" i="48" s="1"/>
  <c r="K18" i="48" s="1"/>
  <c r="J16" i="48"/>
  <c r="J17" i="48" s="1"/>
  <c r="J18" i="48" s="1"/>
  <c r="I16" i="48"/>
  <c r="I17" i="48" s="1"/>
  <c r="I18" i="48" s="1"/>
  <c r="H16" i="48"/>
  <c r="H17" i="48" s="1"/>
  <c r="H18" i="48" s="1"/>
  <c r="G16" i="48"/>
  <c r="G17" i="48" s="1"/>
  <c r="G18" i="48" s="1"/>
  <c r="F16" i="48"/>
  <c r="F17" i="48" s="1"/>
  <c r="F18" i="48" s="1"/>
  <c r="F11" i="48" s="1"/>
  <c r="F19" i="48" s="1"/>
  <c r="E15" i="48"/>
  <c r="E14" i="48"/>
  <c r="D14" i="48"/>
  <c r="C14" i="48"/>
  <c r="B14" i="48"/>
  <c r="F16" i="47"/>
  <c r="F17" i="47" s="1"/>
  <c r="F18" i="47" s="1"/>
  <c r="F11" i="47" s="1"/>
  <c r="F19" i="47" s="1"/>
  <c r="F20" i="47" s="1"/>
  <c r="G17" i="47"/>
  <c r="G18" i="47" s="1"/>
  <c r="E15" i="47"/>
  <c r="G16" i="47"/>
  <c r="H16" i="47"/>
  <c r="I16" i="47"/>
  <c r="J16" i="47"/>
  <c r="K16" i="47"/>
  <c r="L16" i="47"/>
  <c r="M16" i="47"/>
  <c r="A18" i="48"/>
  <c r="A18" i="49" s="1"/>
  <c r="A17" i="47"/>
  <c r="A17" i="48" s="1"/>
  <c r="A17" i="49" s="1"/>
  <c r="A16" i="47"/>
  <c r="A16" i="48" s="1"/>
  <c r="A16" i="49" s="1"/>
  <c r="A15" i="47"/>
  <c r="A15" i="48" s="1"/>
  <c r="A15" i="49" s="1"/>
  <c r="C14" i="47"/>
  <c r="B14" i="47"/>
  <c r="A14" i="47"/>
  <c r="A14" i="48" s="1"/>
  <c r="A14" i="49" s="1"/>
  <c r="L17" i="48" l="1"/>
  <c r="L18" i="48" s="1"/>
  <c r="H7" i="48" l="1"/>
  <c r="I7" i="48"/>
  <c r="M8" i="48"/>
  <c r="E10" i="48"/>
  <c r="K47" i="46"/>
  <c r="L47" i="46"/>
  <c r="M47" i="46"/>
  <c r="B20" i="46"/>
  <c r="C20" i="46"/>
  <c r="D20" i="46"/>
  <c r="E20" i="46"/>
  <c r="F20" i="46"/>
  <c r="G20" i="46"/>
  <c r="H20" i="46"/>
  <c r="I20" i="46"/>
  <c r="J20" i="46"/>
  <c r="B21" i="46"/>
  <c r="C21" i="46"/>
  <c r="D21" i="46"/>
  <c r="E21" i="46"/>
  <c r="F21" i="46"/>
  <c r="G21" i="46"/>
  <c r="H21" i="46"/>
  <c r="I21" i="46"/>
  <c r="J21" i="46"/>
  <c r="B22" i="46"/>
  <c r="C22" i="46"/>
  <c r="D22" i="46"/>
  <c r="E22" i="46"/>
  <c r="F22" i="46"/>
  <c r="G22" i="46"/>
  <c r="H22" i="46"/>
  <c r="I22" i="46"/>
  <c r="J22" i="46"/>
  <c r="B23" i="46"/>
  <c r="C23" i="46"/>
  <c r="D23" i="46"/>
  <c r="E23" i="46"/>
  <c r="F23" i="46"/>
  <c r="G23" i="46"/>
  <c r="H23" i="46"/>
  <c r="I23" i="46"/>
  <c r="J23" i="46"/>
  <c r="B24" i="46"/>
  <c r="C24" i="46"/>
  <c r="D24" i="46"/>
  <c r="E24" i="46"/>
  <c r="F24" i="46"/>
  <c r="G24" i="46"/>
  <c r="H24" i="46"/>
  <c r="I24" i="46"/>
  <c r="J24" i="46"/>
  <c r="B25" i="46"/>
  <c r="C25" i="46"/>
  <c r="D25" i="46"/>
  <c r="E25" i="46"/>
  <c r="F25" i="46"/>
  <c r="G25" i="46"/>
  <c r="H25" i="46"/>
  <c r="I25" i="46"/>
  <c r="J25" i="46"/>
  <c r="B26" i="46"/>
  <c r="C26" i="46"/>
  <c r="D26" i="46"/>
  <c r="E26" i="46"/>
  <c r="F26" i="46"/>
  <c r="G26" i="46"/>
  <c r="H26" i="46"/>
  <c r="I26" i="46"/>
  <c r="J26" i="46"/>
  <c r="B27" i="46"/>
  <c r="C27" i="46"/>
  <c r="D27" i="46"/>
  <c r="E27" i="46"/>
  <c r="F27" i="46"/>
  <c r="G27" i="46"/>
  <c r="H27" i="46"/>
  <c r="I27" i="46"/>
  <c r="J27" i="46"/>
  <c r="B28" i="46"/>
  <c r="C28" i="46"/>
  <c r="D28" i="46"/>
  <c r="E28" i="46"/>
  <c r="F28" i="46"/>
  <c r="G28" i="46"/>
  <c r="H28" i="46"/>
  <c r="I28" i="46"/>
  <c r="J28" i="46"/>
  <c r="B29" i="46"/>
  <c r="C29" i="46"/>
  <c r="D29" i="46"/>
  <c r="E29" i="46"/>
  <c r="F29" i="46"/>
  <c r="G29" i="46"/>
  <c r="H29" i="46"/>
  <c r="I29" i="46"/>
  <c r="J29" i="46"/>
  <c r="B30" i="46"/>
  <c r="C30" i="46"/>
  <c r="D30" i="46"/>
  <c r="E30" i="46"/>
  <c r="F30" i="46"/>
  <c r="G30" i="46"/>
  <c r="H30" i="46"/>
  <c r="I30" i="46"/>
  <c r="J30" i="46"/>
  <c r="B31" i="46"/>
  <c r="C31" i="46"/>
  <c r="C4" i="48" s="1"/>
  <c r="D31" i="46"/>
  <c r="D4" i="48" s="1"/>
  <c r="E31" i="46"/>
  <c r="E4" i="48" s="1"/>
  <c r="F31" i="46"/>
  <c r="F4" i="48" s="1"/>
  <c r="G31" i="46"/>
  <c r="G4" i="48" s="1"/>
  <c r="H31" i="46"/>
  <c r="H4" i="48" s="1"/>
  <c r="I31" i="46"/>
  <c r="I4" i="48" s="1"/>
  <c r="J31" i="46"/>
  <c r="J4" i="48" s="1"/>
  <c r="B32" i="46"/>
  <c r="B5" i="48" s="1"/>
  <c r="C32" i="46"/>
  <c r="C5" i="48" s="1"/>
  <c r="D32" i="46"/>
  <c r="D5" i="48" s="1"/>
  <c r="E32" i="46"/>
  <c r="E5" i="48" s="1"/>
  <c r="F32" i="46"/>
  <c r="F5" i="48" s="1"/>
  <c r="G32" i="46"/>
  <c r="G5" i="48" s="1"/>
  <c r="H32" i="46"/>
  <c r="H5" i="48" s="1"/>
  <c r="I32" i="46"/>
  <c r="I5" i="48" s="1"/>
  <c r="J32" i="46"/>
  <c r="J5" i="48" s="1"/>
  <c r="B33" i="46"/>
  <c r="B6" i="48" s="1"/>
  <c r="C33" i="46"/>
  <c r="C6" i="48" s="1"/>
  <c r="D33" i="46"/>
  <c r="D6" i="48" s="1"/>
  <c r="E33" i="46"/>
  <c r="E6" i="48" s="1"/>
  <c r="F33" i="46"/>
  <c r="F6" i="48" s="1"/>
  <c r="G33" i="46"/>
  <c r="G6" i="48" s="1"/>
  <c r="H33" i="46"/>
  <c r="H6" i="48" s="1"/>
  <c r="I33" i="46"/>
  <c r="I6" i="48" s="1"/>
  <c r="J33" i="46"/>
  <c r="J6" i="48" s="1"/>
  <c r="B34" i="46"/>
  <c r="B7" i="48" s="1"/>
  <c r="C34" i="46"/>
  <c r="D34" i="46"/>
  <c r="D7" i="48" s="1"/>
  <c r="E34" i="46"/>
  <c r="E7" i="48" s="1"/>
  <c r="F34" i="46"/>
  <c r="F7" i="48" s="1"/>
  <c r="G34" i="46"/>
  <c r="G7" i="48" s="1"/>
  <c r="H34" i="46"/>
  <c r="I34" i="46"/>
  <c r="J34" i="46"/>
  <c r="J7" i="48" s="1"/>
  <c r="B35" i="46"/>
  <c r="B8" i="48" s="1"/>
  <c r="C35" i="46"/>
  <c r="C8" i="48" s="1"/>
  <c r="D35" i="46"/>
  <c r="D8" i="48" s="1"/>
  <c r="E35" i="46"/>
  <c r="E8" i="48" s="1"/>
  <c r="F35" i="46"/>
  <c r="F8" i="48" s="1"/>
  <c r="G35" i="46"/>
  <c r="G8" i="48" s="1"/>
  <c r="H35" i="46"/>
  <c r="H8" i="48" s="1"/>
  <c r="I35" i="46"/>
  <c r="I8" i="48" s="1"/>
  <c r="J35" i="46"/>
  <c r="J8" i="48" s="1"/>
  <c r="B36" i="46"/>
  <c r="B9" i="48" s="1"/>
  <c r="C36" i="46"/>
  <c r="C9" i="48" s="1"/>
  <c r="D36" i="46"/>
  <c r="D9" i="48" s="1"/>
  <c r="E36" i="46"/>
  <c r="E9" i="48" s="1"/>
  <c r="F36" i="46"/>
  <c r="F9" i="48" s="1"/>
  <c r="G36" i="46"/>
  <c r="G9" i="48" s="1"/>
  <c r="H36" i="46"/>
  <c r="H9" i="48" s="1"/>
  <c r="I36" i="46"/>
  <c r="I9" i="48" s="1"/>
  <c r="J36" i="46"/>
  <c r="J9" i="48" s="1"/>
  <c r="B37" i="46"/>
  <c r="B10" i="48" s="1"/>
  <c r="C37" i="46"/>
  <c r="C10" i="48" s="1"/>
  <c r="D37" i="46"/>
  <c r="D10" i="48" s="1"/>
  <c r="E37" i="46"/>
  <c r="F37" i="46"/>
  <c r="F10" i="48" s="1"/>
  <c r="G37" i="46"/>
  <c r="G10" i="48" s="1"/>
  <c r="H37" i="46"/>
  <c r="H10" i="48" s="1"/>
  <c r="I37" i="46"/>
  <c r="J37" i="46"/>
  <c r="K19" i="46"/>
  <c r="L19" i="46"/>
  <c r="M19" i="46"/>
  <c r="K20" i="46"/>
  <c r="L20" i="46"/>
  <c r="M20" i="46"/>
  <c r="K21" i="46"/>
  <c r="L21" i="46"/>
  <c r="M21" i="46"/>
  <c r="K22" i="46"/>
  <c r="L22" i="46"/>
  <c r="M22" i="46"/>
  <c r="K23" i="46"/>
  <c r="L23" i="46"/>
  <c r="M23" i="46"/>
  <c r="K24" i="46"/>
  <c r="L24" i="46"/>
  <c r="M24" i="46"/>
  <c r="K25" i="46"/>
  <c r="L25" i="46"/>
  <c r="M25" i="46"/>
  <c r="K26" i="46"/>
  <c r="L26" i="46"/>
  <c r="M26" i="46"/>
  <c r="K27" i="46"/>
  <c r="L27" i="46"/>
  <c r="M27" i="46"/>
  <c r="K28" i="46"/>
  <c r="L28" i="46"/>
  <c r="M28" i="46"/>
  <c r="K29" i="46"/>
  <c r="L29" i="46"/>
  <c r="M29" i="46"/>
  <c r="K30" i="46"/>
  <c r="L30" i="46"/>
  <c r="M30" i="46"/>
  <c r="K31" i="46"/>
  <c r="K4" i="48" s="1"/>
  <c r="L31" i="46"/>
  <c r="L4" i="48" s="1"/>
  <c r="M31" i="46"/>
  <c r="M4" i="48" s="1"/>
  <c r="K32" i="46"/>
  <c r="K5" i="48" s="1"/>
  <c r="L32" i="46"/>
  <c r="L5" i="48" s="1"/>
  <c r="M32" i="46"/>
  <c r="M5" i="48" s="1"/>
  <c r="K33" i="46"/>
  <c r="K6" i="48" s="1"/>
  <c r="L33" i="46"/>
  <c r="L6" i="48" s="1"/>
  <c r="M33" i="46"/>
  <c r="M6" i="48" s="1"/>
  <c r="K34" i="46"/>
  <c r="K7" i="48" s="1"/>
  <c r="L34" i="46"/>
  <c r="L7" i="48" s="1"/>
  <c r="M34" i="46"/>
  <c r="M7" i="48" s="1"/>
  <c r="K35" i="46"/>
  <c r="K8" i="48" s="1"/>
  <c r="L35" i="46"/>
  <c r="L8" i="48" s="1"/>
  <c r="M35" i="46"/>
  <c r="K36" i="46"/>
  <c r="K9" i="48" s="1"/>
  <c r="L36" i="46"/>
  <c r="L9" i="48" s="1"/>
  <c r="M36" i="46"/>
  <c r="M9" i="48" s="1"/>
  <c r="K37" i="46"/>
  <c r="L37" i="46"/>
  <c r="M37" i="46"/>
  <c r="L18" i="46"/>
  <c r="M18" i="46"/>
  <c r="K18" i="46"/>
  <c r="J19" i="46"/>
  <c r="C19" i="46"/>
  <c r="D19" i="46"/>
  <c r="E19" i="46"/>
  <c r="F19" i="46"/>
  <c r="G19" i="46"/>
  <c r="H19" i="46"/>
  <c r="I19" i="46"/>
  <c r="B19" i="46"/>
  <c r="N19" i="46" s="1"/>
  <c r="B9" i="46"/>
  <c r="B5" i="47" s="1"/>
  <c r="C9" i="46"/>
  <c r="C5" i="47" s="1"/>
  <c r="D9" i="46"/>
  <c r="E9" i="46"/>
  <c r="E5" i="47" s="1"/>
  <c r="F9" i="46"/>
  <c r="F5" i="47" s="1"/>
  <c r="G9" i="46"/>
  <c r="H9" i="46"/>
  <c r="I9" i="46"/>
  <c r="I5" i="47" s="1"/>
  <c r="J9" i="46"/>
  <c r="J5" i="47" s="1"/>
  <c r="B10" i="46"/>
  <c r="B6" i="47" s="1"/>
  <c r="C10" i="46"/>
  <c r="D10" i="46"/>
  <c r="D6" i="47" s="1"/>
  <c r="E10" i="46"/>
  <c r="E6" i="47" s="1"/>
  <c r="F10" i="46"/>
  <c r="F6" i="47" s="1"/>
  <c r="G10" i="46"/>
  <c r="G6" i="47" s="1"/>
  <c r="H10" i="46"/>
  <c r="H6" i="47" s="1"/>
  <c r="I10" i="46"/>
  <c r="I6" i="47" s="1"/>
  <c r="J10" i="46"/>
  <c r="J6" i="47" s="1"/>
  <c r="B11" i="46"/>
  <c r="B7" i="47" s="1"/>
  <c r="C11" i="46"/>
  <c r="D11" i="46"/>
  <c r="E11" i="46"/>
  <c r="E7" i="47" s="1"/>
  <c r="F11" i="46"/>
  <c r="F7" i="47" s="1"/>
  <c r="G11" i="46"/>
  <c r="H11" i="46"/>
  <c r="I11" i="46"/>
  <c r="I7" i="47" s="1"/>
  <c r="J11" i="46"/>
  <c r="J7" i="47" s="1"/>
  <c r="B12" i="46"/>
  <c r="B8" i="47" s="1"/>
  <c r="C12" i="46"/>
  <c r="D12" i="46"/>
  <c r="D8" i="47" s="1"/>
  <c r="E12" i="46"/>
  <c r="E8" i="47" s="1"/>
  <c r="F12" i="46"/>
  <c r="F8" i="47" s="1"/>
  <c r="G12" i="46"/>
  <c r="G8" i="47" s="1"/>
  <c r="H12" i="46"/>
  <c r="H8" i="47" s="1"/>
  <c r="I12" i="46"/>
  <c r="I8" i="47" s="1"/>
  <c r="J12" i="46"/>
  <c r="J8" i="47" s="1"/>
  <c r="B13" i="46"/>
  <c r="B9" i="47" s="1"/>
  <c r="C13" i="46"/>
  <c r="D13" i="46"/>
  <c r="E13" i="46"/>
  <c r="F13" i="46"/>
  <c r="F9" i="47" s="1"/>
  <c r="F14" i="46"/>
  <c r="F10" i="47" s="1"/>
  <c r="I14" i="46"/>
  <c r="J14" i="46"/>
  <c r="J47" i="46" s="1"/>
  <c r="C8" i="46"/>
  <c r="C4" i="47" s="1"/>
  <c r="D8" i="46"/>
  <c r="E8" i="46"/>
  <c r="F8" i="46"/>
  <c r="G8" i="46"/>
  <c r="G4" i="47" s="1"/>
  <c r="H8" i="46"/>
  <c r="I8" i="46"/>
  <c r="J8" i="46"/>
  <c r="B8" i="46"/>
  <c r="B4" i="47" s="1"/>
  <c r="K8" i="46"/>
  <c r="K4" i="47" s="1"/>
  <c r="L8" i="46"/>
  <c r="M8" i="46"/>
  <c r="M41" i="46" s="1"/>
  <c r="M4" i="49" s="1"/>
  <c r="K9" i="46"/>
  <c r="L9" i="46"/>
  <c r="M9" i="46"/>
  <c r="M5" i="47" s="1"/>
  <c r="K10" i="46"/>
  <c r="K6" i="47" s="1"/>
  <c r="L10" i="46"/>
  <c r="L6" i="47" s="1"/>
  <c r="M10" i="46"/>
  <c r="M6" i="47" s="1"/>
  <c r="K11" i="46"/>
  <c r="L11" i="46"/>
  <c r="L44" i="46" s="1"/>
  <c r="L7" i="49" s="1"/>
  <c r="M11" i="46"/>
  <c r="M7" i="47" s="1"/>
  <c r="K12" i="46"/>
  <c r="K8" i="47" s="1"/>
  <c r="L12" i="46"/>
  <c r="L8" i="47" s="1"/>
  <c r="M12" i="46"/>
  <c r="M8" i="47" s="1"/>
  <c r="K13" i="46"/>
  <c r="L13" i="46"/>
  <c r="M13" i="46"/>
  <c r="K14" i="46"/>
  <c r="L14" i="46"/>
  <c r="M14" i="46"/>
  <c r="L7" i="46"/>
  <c r="M7" i="46"/>
  <c r="K7" i="46"/>
  <c r="I47" i="44"/>
  <c r="D46" i="44"/>
  <c r="C46" i="44"/>
  <c r="B42" i="44"/>
  <c r="C42" i="44"/>
  <c r="D42" i="44"/>
  <c r="E42" i="44"/>
  <c r="F42" i="44"/>
  <c r="G42" i="44"/>
  <c r="H42" i="44"/>
  <c r="I42" i="44"/>
  <c r="J42" i="44"/>
  <c r="K42" i="44"/>
  <c r="L42" i="44"/>
  <c r="M42" i="44"/>
  <c r="B43" i="44"/>
  <c r="C43" i="44"/>
  <c r="D43" i="44"/>
  <c r="E43" i="44"/>
  <c r="F43" i="44"/>
  <c r="G43" i="44"/>
  <c r="H43" i="44"/>
  <c r="I43" i="44"/>
  <c r="J43" i="44"/>
  <c r="K43" i="44"/>
  <c r="L43" i="44"/>
  <c r="M43" i="44"/>
  <c r="B45" i="44"/>
  <c r="C45" i="44"/>
  <c r="D45" i="44"/>
  <c r="E45" i="44"/>
  <c r="F45" i="44"/>
  <c r="G45" i="44"/>
  <c r="H45" i="44"/>
  <c r="I45" i="44"/>
  <c r="J45" i="44"/>
  <c r="K45" i="44"/>
  <c r="L45" i="44"/>
  <c r="M45" i="44"/>
  <c r="B46" i="44"/>
  <c r="E46" i="44"/>
  <c r="F46" i="44"/>
  <c r="G46" i="44"/>
  <c r="H46" i="44"/>
  <c r="I46" i="44"/>
  <c r="B47" i="44"/>
  <c r="C47" i="44"/>
  <c r="D47" i="44"/>
  <c r="C41" i="44"/>
  <c r="D41" i="44"/>
  <c r="E41" i="44"/>
  <c r="F41" i="44"/>
  <c r="G41" i="44"/>
  <c r="H41" i="44"/>
  <c r="I41" i="44"/>
  <c r="J41" i="44"/>
  <c r="K41" i="44"/>
  <c r="L41" i="44"/>
  <c r="M41" i="44"/>
  <c r="C44" i="44"/>
  <c r="F44" i="44"/>
  <c r="J44" i="44"/>
  <c r="K44" i="44"/>
  <c r="F47" i="44"/>
  <c r="G47" i="44"/>
  <c r="E14" i="46"/>
  <c r="E10" i="47" s="1"/>
  <c r="J47" i="44"/>
  <c r="K47" i="44"/>
  <c r="B14" i="46"/>
  <c r="B10" i="47" s="1"/>
  <c r="G13" i="46"/>
  <c r="G46" i="46" s="1"/>
  <c r="G9" i="49" s="1"/>
  <c r="K46" i="44"/>
  <c r="I13" i="46"/>
  <c r="I46" i="46" s="1"/>
  <c r="I9" i="49" s="1"/>
  <c r="J13" i="46"/>
  <c r="J9" i="47" s="1"/>
  <c r="B41" i="44"/>
  <c r="N29" i="46" l="1"/>
  <c r="N25" i="46"/>
  <c r="N21" i="46"/>
  <c r="H41" i="46"/>
  <c r="H4" i="49" s="1"/>
  <c r="D41" i="46"/>
  <c r="D4" i="49" s="1"/>
  <c r="C46" i="46"/>
  <c r="C9" i="49" s="1"/>
  <c r="G42" i="46"/>
  <c r="G5" i="49" s="1"/>
  <c r="N28" i="46"/>
  <c r="N24" i="46"/>
  <c r="N20" i="46"/>
  <c r="K46" i="46"/>
  <c r="K9" i="49" s="1"/>
  <c r="K42" i="46"/>
  <c r="K5" i="49" s="1"/>
  <c r="C45" i="46"/>
  <c r="C8" i="49" s="1"/>
  <c r="H44" i="46"/>
  <c r="H7" i="49" s="1"/>
  <c r="D44" i="46"/>
  <c r="D7" i="49" s="1"/>
  <c r="N18" i="46"/>
  <c r="N34" i="46"/>
  <c r="N31" i="46"/>
  <c r="N30" i="46"/>
  <c r="N27" i="46"/>
  <c r="N26" i="46"/>
  <c r="N23" i="46"/>
  <c r="N22" i="46"/>
  <c r="B4" i="48"/>
  <c r="J41" i="46"/>
  <c r="J4" i="49" s="1"/>
  <c r="F41" i="46"/>
  <c r="F4" i="49" s="1"/>
  <c r="E46" i="46"/>
  <c r="E9" i="49" s="1"/>
  <c r="C44" i="46"/>
  <c r="C7" i="49" s="1"/>
  <c r="N35" i="46"/>
  <c r="M46" i="46"/>
  <c r="M9" i="49" s="1"/>
  <c r="K44" i="46"/>
  <c r="K7" i="49" s="1"/>
  <c r="L41" i="46"/>
  <c r="L4" i="49" s="1"/>
  <c r="I41" i="46"/>
  <c r="I4" i="49" s="1"/>
  <c r="E41" i="46"/>
  <c r="E4" i="49" s="1"/>
  <c r="I47" i="46"/>
  <c r="D46" i="46"/>
  <c r="D9" i="49" s="1"/>
  <c r="C43" i="46"/>
  <c r="C6" i="49" s="1"/>
  <c r="H42" i="46"/>
  <c r="H5" i="49" s="1"/>
  <c r="D42" i="46"/>
  <c r="D5" i="49" s="1"/>
  <c r="N32" i="46"/>
  <c r="N36" i="46"/>
  <c r="C7" i="48"/>
  <c r="G44" i="46"/>
  <c r="G7" i="49" s="1"/>
  <c r="L46" i="46"/>
  <c r="L9" i="49" s="1"/>
  <c r="L42" i="46"/>
  <c r="L5" i="49" s="1"/>
  <c r="N33" i="46"/>
  <c r="N37" i="46"/>
  <c r="K41" i="46"/>
  <c r="K4" i="49" s="1"/>
  <c r="G41" i="46"/>
  <c r="G4" i="49" s="1"/>
  <c r="C41" i="46"/>
  <c r="C4" i="49" s="1"/>
  <c r="F47" i="46"/>
  <c r="F10" i="49" s="1"/>
  <c r="B47" i="46"/>
  <c r="J46" i="46"/>
  <c r="J9" i="49" s="1"/>
  <c r="F46" i="46"/>
  <c r="F9" i="49" s="1"/>
  <c r="B46" i="46"/>
  <c r="J45" i="46"/>
  <c r="J8" i="49" s="1"/>
  <c r="F45" i="46"/>
  <c r="F8" i="49" s="1"/>
  <c r="B45" i="46"/>
  <c r="J44" i="46"/>
  <c r="J7" i="49" s="1"/>
  <c r="F44" i="46"/>
  <c r="F7" i="49" s="1"/>
  <c r="B44" i="46"/>
  <c r="J43" i="46"/>
  <c r="J6" i="49" s="1"/>
  <c r="F43" i="46"/>
  <c r="F6" i="49" s="1"/>
  <c r="B43" i="46"/>
  <c r="J42" i="46"/>
  <c r="J5" i="49" s="1"/>
  <c r="F42" i="46"/>
  <c r="F5" i="49" s="1"/>
  <c r="B42" i="46"/>
  <c r="C8" i="47"/>
  <c r="L7" i="47"/>
  <c r="H7" i="47"/>
  <c r="D7" i="47"/>
  <c r="L5" i="47"/>
  <c r="H5" i="47"/>
  <c r="D5" i="47"/>
  <c r="J4" i="47"/>
  <c r="F4" i="47"/>
  <c r="M9" i="47"/>
  <c r="I9" i="47"/>
  <c r="E9" i="47"/>
  <c r="B41" i="46"/>
  <c r="E47" i="46"/>
  <c r="E10" i="49" s="1"/>
  <c r="E14" i="49" s="1"/>
  <c r="M45" i="46"/>
  <c r="M8" i="49" s="1"/>
  <c r="I45" i="46"/>
  <c r="I8" i="49" s="1"/>
  <c r="E45" i="46"/>
  <c r="E8" i="49" s="1"/>
  <c r="M44" i="46"/>
  <c r="M7" i="49" s="1"/>
  <c r="I44" i="46"/>
  <c r="I7" i="49" s="1"/>
  <c r="E44" i="46"/>
  <c r="E7" i="49" s="1"/>
  <c r="M43" i="46"/>
  <c r="M6" i="49" s="1"/>
  <c r="I43" i="46"/>
  <c r="I6" i="49" s="1"/>
  <c r="E43" i="46"/>
  <c r="E6" i="49" s="1"/>
  <c r="M42" i="46"/>
  <c r="M5" i="49" s="1"/>
  <c r="M16" i="49" s="1"/>
  <c r="I42" i="46"/>
  <c r="I5" i="49" s="1"/>
  <c r="E42" i="46"/>
  <c r="E5" i="49" s="1"/>
  <c r="C7" i="47"/>
  <c r="K7" i="47"/>
  <c r="G7" i="47"/>
  <c r="K5" i="47"/>
  <c r="G5" i="47"/>
  <c r="M4" i="47"/>
  <c r="I4" i="47"/>
  <c r="E4" i="47"/>
  <c r="L9" i="47"/>
  <c r="D9" i="47"/>
  <c r="L45" i="46"/>
  <c r="L8" i="49" s="1"/>
  <c r="H45" i="46"/>
  <c r="H8" i="49" s="1"/>
  <c r="D45" i="46"/>
  <c r="D8" i="49" s="1"/>
  <c r="L43" i="46"/>
  <c r="L6" i="49" s="1"/>
  <c r="H43" i="46"/>
  <c r="H6" i="49" s="1"/>
  <c r="D43" i="46"/>
  <c r="D6" i="49" s="1"/>
  <c r="C6" i="47"/>
  <c r="L4" i="47"/>
  <c r="H4" i="47"/>
  <c r="D4" i="47"/>
  <c r="M17" i="47" s="1"/>
  <c r="K9" i="47"/>
  <c r="G9" i="47"/>
  <c r="C9" i="47"/>
  <c r="K45" i="46"/>
  <c r="K8" i="49" s="1"/>
  <c r="G45" i="46"/>
  <c r="G8" i="49" s="1"/>
  <c r="K43" i="46"/>
  <c r="K6" i="49" s="1"/>
  <c r="G43" i="46"/>
  <c r="G6" i="49" s="1"/>
  <c r="C42" i="46"/>
  <c r="C5" i="49" s="1"/>
  <c r="C11" i="48"/>
  <c r="B11" i="48"/>
  <c r="D11" i="48"/>
  <c r="E11" i="48"/>
  <c r="B11" i="47"/>
  <c r="E14" i="47"/>
  <c r="E11" i="47"/>
  <c r="I44" i="44"/>
  <c r="E44" i="44"/>
  <c r="M44" i="44"/>
  <c r="N11" i="46"/>
  <c r="B44" i="44"/>
  <c r="H13" i="46"/>
  <c r="H47" i="44"/>
  <c r="G14" i="46"/>
  <c r="C14" i="46"/>
  <c r="G44" i="44"/>
  <c r="M46" i="44"/>
  <c r="E47" i="44"/>
  <c r="L46" i="44"/>
  <c r="J46" i="44"/>
  <c r="L44" i="44"/>
  <c r="H44" i="44"/>
  <c r="D44" i="44"/>
  <c r="H14" i="46"/>
  <c r="D14" i="46"/>
  <c r="N12" i="46"/>
  <c r="N10" i="46"/>
  <c r="N8" i="46"/>
  <c r="N9" i="46"/>
  <c r="N7" i="46"/>
  <c r="G16" i="49" l="1"/>
  <c r="I16" i="49"/>
  <c r="J16" i="49"/>
  <c r="F16" i="49"/>
  <c r="K16" i="49"/>
  <c r="L16" i="49"/>
  <c r="H16" i="49"/>
  <c r="J11" i="48"/>
  <c r="E11" i="49"/>
  <c r="D47" i="46"/>
  <c r="D10" i="49" s="1"/>
  <c r="D14" i="49" s="1"/>
  <c r="D10" i="47"/>
  <c r="H47" i="46"/>
  <c r="H10" i="49" s="1"/>
  <c r="H10" i="47"/>
  <c r="H46" i="46"/>
  <c r="H9" i="49" s="1"/>
  <c r="H9" i="47"/>
  <c r="B5" i="49"/>
  <c r="N5" i="49" s="1"/>
  <c r="N42" i="46"/>
  <c r="B9" i="49"/>
  <c r="N9" i="49" s="1"/>
  <c r="C47" i="46"/>
  <c r="C10" i="49" s="1"/>
  <c r="C14" i="49" s="1"/>
  <c r="C10" i="47"/>
  <c r="N14" i="46"/>
  <c r="N45" i="46"/>
  <c r="B8" i="49"/>
  <c r="N8" i="49" s="1"/>
  <c r="G47" i="46"/>
  <c r="G10" i="49" s="1"/>
  <c r="G10" i="47"/>
  <c r="B7" i="49"/>
  <c r="N7" i="49" s="1"/>
  <c r="N44" i="46"/>
  <c r="N41" i="46"/>
  <c r="B4" i="49"/>
  <c r="B6" i="49"/>
  <c r="N6" i="49" s="1"/>
  <c r="N43" i="46"/>
  <c r="B10" i="49"/>
  <c r="L17" i="47"/>
  <c r="I17" i="47"/>
  <c r="J17" i="47"/>
  <c r="H17" i="47"/>
  <c r="K17" i="47"/>
  <c r="N13" i="46"/>
  <c r="M17" i="49" l="1"/>
  <c r="B14" i="49"/>
  <c r="E15" i="49"/>
  <c r="L11" i="48"/>
  <c r="I11" i="48"/>
  <c r="G11" i="48"/>
  <c r="G19" i="48" s="1"/>
  <c r="H11" i="48"/>
  <c r="H19" i="48" s="1"/>
  <c r="M11" i="48"/>
  <c r="K11" i="48"/>
  <c r="N46" i="46"/>
  <c r="B11" i="49"/>
  <c r="N10" i="49"/>
  <c r="C11" i="47"/>
  <c r="M18" i="47"/>
  <c r="M11" i="47" s="1"/>
  <c r="D14" i="47"/>
  <c r="D11" i="47"/>
  <c r="N47" i="46"/>
  <c r="N4" i="49"/>
  <c r="C11" i="49"/>
  <c r="D11" i="49"/>
  <c r="M18" i="49" l="1"/>
  <c r="J17" i="49"/>
  <c r="J18" i="49" s="1"/>
  <c r="J11" i="49" s="1"/>
  <c r="H17" i="49"/>
  <c r="H18" i="49" s="1"/>
  <c r="H11" i="49" s="1"/>
  <c r="F17" i="49"/>
  <c r="G17" i="49"/>
  <c r="G18" i="49" s="1"/>
  <c r="G11" i="49" s="1"/>
  <c r="I17" i="49"/>
  <c r="I18" i="49" s="1"/>
  <c r="K17" i="49"/>
  <c r="K18" i="49" s="1"/>
  <c r="K11" i="49" s="1"/>
  <c r="L17" i="49"/>
  <c r="L18" i="49" s="1"/>
  <c r="L11" i="49" s="1"/>
  <c r="G19" i="49"/>
  <c r="G20" i="49" s="1"/>
  <c r="N19" i="48"/>
  <c r="K18" i="47"/>
  <c r="K11" i="47" s="1"/>
  <c r="H18" i="47"/>
  <c r="H11" i="47" s="1"/>
  <c r="H19" i="47" s="1"/>
  <c r="H20" i="47" s="1"/>
  <c r="G11" i="47"/>
  <c r="G19" i="47" s="1"/>
  <c r="I11" i="49"/>
  <c r="M11" i="49"/>
  <c r="I18" i="47"/>
  <c r="I11" i="47" s="1"/>
  <c r="J18" i="47"/>
  <c r="J11" i="47" s="1"/>
  <c r="L18" i="47"/>
  <c r="L11" i="47" s="1"/>
  <c r="F18" i="49" l="1"/>
  <c r="F11" i="49" s="1"/>
  <c r="H19" i="49"/>
  <c r="H20" i="49" s="1"/>
  <c r="G20" i="47"/>
  <c r="N19" i="47"/>
  <c r="N19" i="49" l="1"/>
  <c r="O19" i="49"/>
  <c r="N20" i="49" s="1"/>
  <c r="F19" i="49"/>
  <c r="F20" i="49" s="1"/>
  <c r="N11" i="49"/>
</calcChain>
</file>

<file path=xl/sharedStrings.xml><?xml version="1.0" encoding="utf-8"?>
<sst xmlns="http://schemas.openxmlformats.org/spreadsheetml/2006/main" count="183" uniqueCount="58">
  <si>
    <t>Total</t>
  </si>
  <si>
    <t>https://www.cbp.gov/newsroom/stats/sw-border-migration</t>
  </si>
  <si>
    <t>Oct</t>
  </si>
  <si>
    <t xml:space="preserve">Nov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</si>
  <si>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</si>
  <si>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</si>
  <si>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</si>
  <si>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</si>
  <si>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</si>
  <si>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</si>
  <si>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</si>
  <si>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</si>
  <si>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</si>
  <si>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</si>
  <si>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FY 17</t>
  </si>
  <si>
    <t>FY 16</t>
  </si>
  <si>
    <t>FY 15</t>
  </si>
  <si>
    <t>FY 14</t>
  </si>
  <si>
    <t>FY 13</t>
  </si>
  <si>
    <t>FY 12</t>
  </si>
  <si>
    <t>Apprehensions</t>
  </si>
  <si>
    <t>2018 F</t>
  </si>
  <si>
    <t>FY 18</t>
  </si>
  <si>
    <t>Apprehensions and Inadmissibles</t>
  </si>
  <si>
    <t>FY 19</t>
  </si>
  <si>
    <t>FY 09</t>
  </si>
  <si>
    <t>FY 10</t>
  </si>
  <si>
    <t>FY 11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</si>
  <si>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</si>
  <si>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</si>
  <si>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</si>
  <si>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</si>
  <si>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</si>
  <si>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</si>
  <si>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</si>
  <si>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</si>
  <si>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</si>
  <si>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Inadmissibles</t>
  </si>
  <si>
    <t>Sources</t>
  </si>
  <si>
    <t>Aliens Removed Or Returned: Fiscal Years 1892 To 2015</t>
  </si>
  <si>
    <t>https://www.dhs.gov/immigration-statistics/yearbook/2015/table39</t>
  </si>
  <si>
    <t>US Border Patrol Apprehensions by Citizenship - 2017</t>
  </si>
  <si>
    <t>https://www.cbp.gov/sites/default/files/assets/documents/2018-May/usbp-apprehensions-citizenship-sector-fy2017.pdf</t>
  </si>
  <si>
    <t>Forecast Basis</t>
  </si>
  <si>
    <t>Forecast</t>
  </si>
  <si>
    <t>US Southwest Border Apprehensions and Inadmissibles</t>
  </si>
  <si>
    <t>US Southwest Border Inadmissibles</t>
  </si>
  <si>
    <t>US Southwest Border Apprehensions</t>
  </si>
  <si>
    <t>US Customs and Border Patrol</t>
  </si>
  <si>
    <t>US Southwest Border</t>
  </si>
  <si>
    <t>Apprehensions and Inadmissibles Data - Fiscal Year Basis</t>
  </si>
  <si>
    <t>Apprehensions and Inadmissibles Data - Calendar Year Basis</t>
  </si>
  <si>
    <t xml:space="preserve">Forecast Basis </t>
  </si>
  <si>
    <t>Months</t>
  </si>
  <si>
    <t>Net Deterrence</t>
  </si>
  <si>
    <t>Deterrent: May-July 2018</t>
  </si>
  <si>
    <t>Deterrent: May-July 2018, Percent</t>
  </si>
  <si>
    <t>Variance to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</si>
</sst>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39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2" applyFont="1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43" fontId="0" fillId="0" borderId="0" xfId="0" applyNumberFormat="1"/>
    <xf numFmtId="0" fontId="3" fillId="0" borderId="0" xfId="3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3" fontId="0" fillId="0" borderId="0" xfId="1" applyNumberFormat="1" applyFont="1"/>
    <xf numFmtId="164" fontId="0" fillId="0" borderId="0" xfId="2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2" fillId="0" borderId="0" xfId="0" applyFont="1" applyFill="1" applyAlignment="1">
      <alignment horizontal="right"/>
    </xf>
    <xf numFmtId="164" fontId="0" fillId="0" borderId="0" xfId="1" applyNumberFormat="1" applyFont="1" applyFill="1"/>
    <xf numFmtId="164" fontId="8" fillId="0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0" fontId="9" fillId="0" borderId="0" xfId="0" applyFont="1"/>
    <xf numFmtId="0" fontId="10" fillId="0" borderId="0" xfId="0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4" xfId="1" applyNumberFormat="1" applyFont="1" applyFill="1" applyBorder="1"/>
    <xf numFmtId="164" fontId="0" fillId="2" borderId="0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166" fontId="0" fillId="0" borderId="0" xfId="2" applyNumberFormat="1" applyFont="1"/>
  </cellXfs>
  <cellStyles count="5">
    <cellStyle name="Comma" xfId="1" builtinId="3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colors>
    <mruColors>
      <color rgb="FFFF3300"/>
      <color rgb="FFD33807"/>
      <color rgb="FFD65E04"/>
      <color rgb="FFFF6600"/>
      <color rgb="FFE93B0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CBP Southwest Border Total Apprehensions / Inadmissibles</a:t>
            </a:r>
          </a:p>
        </c:rich>
      </c:tx>
      <c:layout>
        <c:manualLayout>
          <c:xMode val="edge"/>
          <c:yMode val="edge"/>
          <c:x val="0.2310145341673928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72462817147857"/>
          <c:y val="5.1400554097404488E-2"/>
          <c:w val="0.85815026246719162"/>
          <c:h val="0.78903375242811435"/>
        </c:manualLayout>
      </c:layout>
      <c:lineChart>
        <c:grouping val="standard"/>
        <c:varyColors val="0"/>
        <c:ser>
          <c:idx val="0"/>
          <c:order val="0"/>
          <c:tx>
            <c:strRef>
              <c:f>'A+I'!$A$4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'A+I'!$B$4:$M$4</c:f>
              <c:numCache>
                <c:formatCode>_(* #,##0_);_(* \(#,##0\);_(* "-"??_);_(@_)</c:formatCode>
                <c:ptCount val="12"/>
                <c:pt idx="0">
                  <c:v>30758</c:v>
                </c:pt>
                <c:pt idx="1">
                  <c:v>36990</c:v>
                </c:pt>
                <c:pt idx="2">
                  <c:v>48520</c:v>
                </c:pt>
                <c:pt idx="3">
                  <c:v>46660</c:v>
                </c:pt>
                <c:pt idx="4">
                  <c:v>42995</c:v>
                </c:pt>
                <c:pt idx="5">
                  <c:v>36794</c:v>
                </c:pt>
                <c:pt idx="6">
                  <c:v>32801</c:v>
                </c:pt>
                <c:pt idx="7">
                  <c:v>33686</c:v>
                </c:pt>
                <c:pt idx="8">
                  <c:v>32375</c:v>
                </c:pt>
                <c:pt idx="9">
                  <c:v>34836</c:v>
                </c:pt>
                <c:pt idx="10">
                  <c:v>33153</c:v>
                </c:pt>
                <c:pt idx="11">
                  <c:v>29075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'A+I'!$A$5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'A+I'!$B$5:$M$5</c:f>
              <c:numCache>
                <c:formatCode>_(* #,##0_);_(* \(#,##0\);_(* "-"??_);_(@_)</c:formatCode>
                <c:ptCount val="12"/>
                <c:pt idx="0">
                  <c:v>32481</c:v>
                </c:pt>
                <c:pt idx="1">
                  <c:v>40632</c:v>
                </c:pt>
                <c:pt idx="2">
                  <c:v>54009</c:v>
                </c:pt>
                <c:pt idx="3">
                  <c:v>54761</c:v>
                </c:pt>
                <c:pt idx="4">
                  <c:v>50481</c:v>
                </c:pt>
                <c:pt idx="5">
                  <c:v>40785</c:v>
                </c:pt>
                <c:pt idx="6">
                  <c:v>39993</c:v>
                </c:pt>
                <c:pt idx="7">
                  <c:v>41110</c:v>
                </c:pt>
                <c:pt idx="8">
                  <c:v>38182</c:v>
                </c:pt>
                <c:pt idx="9">
                  <c:v>41828</c:v>
                </c:pt>
                <c:pt idx="10">
                  <c:v>38685</c:v>
                </c:pt>
                <c:pt idx="11">
                  <c:v>36695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'A+I'!$A$6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'A+I'!$B$6:$M$6</c:f>
              <c:numCache>
                <c:formatCode>_(* #,##0_);_(* \(#,##0\);_(* "-"??_);_(@_)</c:formatCode>
                <c:ptCount val="12"/>
                <c:pt idx="0">
                  <c:v>35181</c:v>
                </c:pt>
                <c:pt idx="1">
                  <c:v>42399</c:v>
                </c:pt>
                <c:pt idx="2">
                  <c:v>57405</c:v>
                </c:pt>
                <c:pt idx="3">
                  <c:v>59119</c:v>
                </c:pt>
                <c:pt idx="4">
                  <c:v>68804</c:v>
                </c:pt>
                <c:pt idx="5">
                  <c:v>66541</c:v>
                </c:pt>
                <c:pt idx="6">
                  <c:v>48819</c:v>
                </c:pt>
                <c:pt idx="7">
                  <c:v>39758</c:v>
                </c:pt>
                <c:pt idx="8">
                  <c:v>34003</c:v>
                </c:pt>
                <c:pt idx="9">
                  <c:v>35895</c:v>
                </c:pt>
                <c:pt idx="10">
                  <c:v>33023</c:v>
                </c:pt>
                <c:pt idx="11">
                  <c:v>34328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'A+I'!$A$7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'A+I'!$B$7:$M$7</c:f>
              <c:numCache>
                <c:formatCode>_(* #,##0_);_(* \(#,##0\);_(* "-"??_);_(@_)</c:formatCode>
                <c:ptCount val="12"/>
                <c:pt idx="0">
                  <c:v>30178</c:v>
                </c:pt>
                <c:pt idx="1">
                  <c:v>32550</c:v>
                </c:pt>
                <c:pt idx="2">
                  <c:v>39159</c:v>
                </c:pt>
                <c:pt idx="3">
                  <c:v>38296</c:v>
                </c:pt>
                <c:pt idx="4">
                  <c:v>40681</c:v>
                </c:pt>
                <c:pt idx="5">
                  <c:v>38816</c:v>
                </c:pt>
                <c:pt idx="6">
                  <c:v>38610</c:v>
                </c:pt>
                <c:pt idx="7">
                  <c:v>42414</c:v>
                </c:pt>
                <c:pt idx="8">
                  <c:v>41165</c:v>
                </c:pt>
                <c:pt idx="9">
                  <c:v>45507</c:v>
                </c:pt>
                <c:pt idx="10">
                  <c:v>45752</c:v>
                </c:pt>
                <c:pt idx="11">
                  <c:v>48737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'A+I'!$A$8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1">
                  <a:shade val="50000"/>
                </a:schemeClr>
              </a:solidFill>
            </a:ln>
          </c:spPr>
          <c:marker>
            <c:symbol val="none"/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'A+I'!$B$8:$M$8</c:f>
              <c:numCache>
                <c:formatCode>_(* #,##0_);_(* \(#,##0\);_(* "-"??_);_(@_)</c:formatCode>
                <c:ptCount val="12"/>
                <c:pt idx="0">
                  <c:v>33654</c:v>
                </c:pt>
                <c:pt idx="1">
                  <c:v>38309</c:v>
                </c:pt>
                <c:pt idx="2">
                  <c:v>46117</c:v>
                </c:pt>
                <c:pt idx="3">
                  <c:v>48502</c:v>
                </c:pt>
                <c:pt idx="4">
                  <c:v>55442</c:v>
                </c:pt>
                <c:pt idx="5">
                  <c:v>45772</c:v>
                </c:pt>
                <c:pt idx="6">
                  <c:v>46966</c:v>
                </c:pt>
                <c:pt idx="7">
                  <c:v>51961</c:v>
                </c:pt>
                <c:pt idx="8">
                  <c:v>56535</c:v>
                </c:pt>
                <c:pt idx="9">
                  <c:v>66708</c:v>
                </c:pt>
                <c:pt idx="10">
                  <c:v>63361</c:v>
                </c:pt>
                <c:pt idx="11">
                  <c:v>58412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'A+I'!$A$9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'A+I'!$B$9:$M$9</c:f>
              <c:numCache>
                <c:formatCode>_(* #,##0_);_(* \(#,##0\);_(* "-"??_);_(@_)</c:formatCode>
                <c:ptCount val="12"/>
                <c:pt idx="0">
                  <c:v>42463</c:v>
                </c:pt>
                <c:pt idx="1">
                  <c:v>23555</c:v>
                </c:pt>
                <c:pt idx="2">
                  <c:v>16588</c:v>
                </c:pt>
                <c:pt idx="3">
                  <c:v>15766</c:v>
                </c:pt>
                <c:pt idx="4">
                  <c:v>19940</c:v>
                </c:pt>
                <c:pt idx="5">
                  <c:v>21657</c:v>
                </c:pt>
                <c:pt idx="6">
                  <c:v>25019</c:v>
                </c:pt>
                <c:pt idx="7">
                  <c:v>30567</c:v>
                </c:pt>
                <c:pt idx="8">
                  <c:v>31155</c:v>
                </c:pt>
                <c:pt idx="9">
                  <c:v>34842</c:v>
                </c:pt>
                <c:pt idx="10">
                  <c:v>38997</c:v>
                </c:pt>
                <c:pt idx="11">
                  <c:v>40505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'A+I'!$A$10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9"/>
            <c:spPr>
              <a:solidFill>
                <a:schemeClr val="accent2">
                  <a:lumMod val="75000"/>
                </a:schemeClr>
              </a:solidFill>
            </c:spPr>
          </c:marker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'A+I'!$B$10:$M$10</c:f>
              <c:numCache>
                <c:formatCode>_(* #,##0_);_(* \(#,##0\);_(* "-"??_);_(@_)</c:formatCode>
                <c:ptCount val="12"/>
                <c:pt idx="0">
                  <c:v>35814</c:v>
                </c:pt>
                <c:pt idx="1">
                  <c:v>36676</c:v>
                </c:pt>
                <c:pt idx="2">
                  <c:v>50288</c:v>
                </c:pt>
                <c:pt idx="3">
                  <c:v>50883</c:v>
                </c:pt>
                <c:pt idx="4">
                  <c:v>51785</c:v>
                </c:pt>
                <c:pt idx="5">
                  <c:v>42838</c:v>
                </c:pt>
                <c:pt idx="6">
                  <c:v>39953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'A+I'!$A$11</c:f>
              <c:strCache>
                <c:ptCount val="1"/>
                <c:pt idx="0">
                  <c:v>2018 F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>
                <a:noFill/>
                <a:prstDash val="sysDash"/>
              </a:ln>
            </c:spPr>
          </c:dPt>
          <c:cat>
            <c:strRef>
              <c:f>'A+I'!$B$3:$M$3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'A+I'!$B$11:$M$11</c:f>
              <c:numCache>
                <c:formatCode>_(* #,##0_);_(* \(#,##0\);_(* "-"??_);_(@_)</c:formatCode>
                <c:ptCount val="12"/>
                <c:pt idx="0">
                  <c:v>35814</c:v>
                </c:pt>
                <c:pt idx="1">
                  <c:v>36676</c:v>
                </c:pt>
                <c:pt idx="2">
                  <c:v>50288</c:v>
                </c:pt>
                <c:pt idx="3">
                  <c:v>50883</c:v>
                </c:pt>
                <c:pt idx="4">
                  <c:v>53063.243050562858</c:v>
                </c:pt>
                <c:pt idx="5">
                  <c:v>46965.353310945036</c:v>
                </c:pt>
                <c:pt idx="6">
                  <c:v>42546.411088118439</c:v>
                </c:pt>
                <c:pt idx="7">
                  <c:v>42903.72134731814</c:v>
                </c:pt>
                <c:pt idx="8">
                  <c:v>41534.237371109644</c:v>
                </c:pt>
                <c:pt idx="9">
                  <c:v>46157.503563995837</c:v>
                </c:pt>
                <c:pt idx="10">
                  <c:v>43939.715748273586</c:v>
                </c:pt>
                <c:pt idx="11">
                  <c:v>42558.321430091761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7488"/>
        <c:axId val="67604480"/>
      </c:lineChart>
      <c:catAx>
        <c:axId val="4932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7604480"/>
        <c:crosses val="autoZero"/>
        <c:auto val="1"/>
        <c:lblAlgn val="ctr"/>
        <c:lblOffset val="100"/>
        <c:noMultiLvlLbl val="0"/>
      </c:catAx>
      <c:valAx>
        <c:axId val="6760448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932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515493946490227"/>
          <c:y val="0.60513779527559042"/>
          <c:w val="0.37161687124438786"/>
          <c:h val="0.2249418282133633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CBP Southwest Border Total Apprehensions </a:t>
            </a:r>
          </a:p>
        </c:rich>
      </c:tx>
      <c:layout>
        <c:manualLayout>
          <c:xMode val="edge"/>
          <c:yMode val="edge"/>
          <c:x val="0.283371064178515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72462817147857"/>
          <c:y val="5.1400554097404488E-2"/>
          <c:w val="0.85815026246719162"/>
          <c:h val="0.78903375242811435"/>
        </c:manualLayout>
      </c:layout>
      <c:lineChart>
        <c:grouping val="standard"/>
        <c:varyColors val="0"/>
        <c:ser>
          <c:idx val="0"/>
          <c:order val="0"/>
          <c:tx>
            <c:strRef>
              <c:f>Apprehensions!$A$4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Apprehensions!$B$4:$M$4</c:f>
              <c:numCache>
                <c:formatCode>_(* #,##0_);_(* \(#,##0\);_(* "-"??_);_(@_)</c:formatCode>
                <c:ptCount val="12"/>
                <c:pt idx="0">
                  <c:v>25714</c:v>
                </c:pt>
                <c:pt idx="1">
                  <c:v>31579</c:v>
                </c:pt>
                <c:pt idx="2">
                  <c:v>42218</c:v>
                </c:pt>
                <c:pt idx="3">
                  <c:v>40628</c:v>
                </c:pt>
                <c:pt idx="4">
                  <c:v>36966</c:v>
                </c:pt>
                <c:pt idx="5">
                  <c:v>30669</c:v>
                </c:pt>
                <c:pt idx="6">
                  <c:v>26978</c:v>
                </c:pt>
                <c:pt idx="7">
                  <c:v>27567</c:v>
                </c:pt>
                <c:pt idx="8">
                  <c:v>26591</c:v>
                </c:pt>
                <c:pt idx="9">
                  <c:v>28929</c:v>
                </c:pt>
                <c:pt idx="10">
                  <c:v>27636</c:v>
                </c:pt>
                <c:pt idx="11">
                  <c:v>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Apprehensions!$A$5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Apprehensions!$B$5:$M$5</c:f>
              <c:numCache>
                <c:formatCode>_(* #,##0_);_(* \(#,##0\);_(* "-"??_);_(@_)</c:formatCode>
                <c:ptCount val="12"/>
                <c:pt idx="0">
                  <c:v>26921</c:v>
                </c:pt>
                <c:pt idx="1">
                  <c:v>35042</c:v>
                </c:pt>
                <c:pt idx="2">
                  <c:v>47293</c:v>
                </c:pt>
                <c:pt idx="3">
                  <c:v>48212</c:v>
                </c:pt>
                <c:pt idx="4">
                  <c:v>43856</c:v>
                </c:pt>
                <c:pt idx="5">
                  <c:v>34436</c:v>
                </c:pt>
                <c:pt idx="6">
                  <c:v>33230</c:v>
                </c:pt>
                <c:pt idx="7">
                  <c:v>33797</c:v>
                </c:pt>
                <c:pt idx="8">
                  <c:v>31802</c:v>
                </c:pt>
                <c:pt idx="9">
                  <c:v>35312</c:v>
                </c:pt>
                <c:pt idx="10">
                  <c:v>31896</c:v>
                </c:pt>
                <c:pt idx="11">
                  <c:v>29528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Apprehensions!$A$6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Apprehensions!$B$6:$M$6</c:f>
              <c:numCache>
                <c:formatCode>_(* #,##0_);_(* \(#,##0\);_(* "-"??_);_(@_)</c:formatCode>
                <c:ptCount val="12"/>
                <c:pt idx="0">
                  <c:v>28668</c:v>
                </c:pt>
                <c:pt idx="1">
                  <c:v>36403</c:v>
                </c:pt>
                <c:pt idx="2">
                  <c:v>49596</c:v>
                </c:pt>
                <c:pt idx="3">
                  <c:v>51502</c:v>
                </c:pt>
                <c:pt idx="4">
                  <c:v>60683</c:v>
                </c:pt>
                <c:pt idx="5">
                  <c:v>57862</c:v>
                </c:pt>
                <c:pt idx="6">
                  <c:v>40708</c:v>
                </c:pt>
                <c:pt idx="7">
                  <c:v>31388</c:v>
                </c:pt>
                <c:pt idx="8">
                  <c:v>25825</c:v>
                </c:pt>
                <c:pt idx="9">
                  <c:v>26450</c:v>
                </c:pt>
                <c:pt idx="10">
                  <c:v>24641</c:v>
                </c:pt>
                <c:pt idx="11">
                  <c:v>25019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Apprehensions!$A$7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Apprehensions!$B$7:$M$7</c:f>
              <c:numCache>
                <c:formatCode>_(* #,##0_);_(* \(#,##0\);_(* "-"??_);_(@_)</c:formatCode>
                <c:ptCount val="12"/>
                <c:pt idx="0">
                  <c:v>21514</c:v>
                </c:pt>
                <c:pt idx="1">
                  <c:v>24376</c:v>
                </c:pt>
                <c:pt idx="2">
                  <c:v>29791</c:v>
                </c:pt>
                <c:pt idx="3">
                  <c:v>29750</c:v>
                </c:pt>
                <c:pt idx="4">
                  <c:v>31576</c:v>
                </c:pt>
                <c:pt idx="5">
                  <c:v>29303</c:v>
                </c:pt>
                <c:pt idx="6">
                  <c:v>28388</c:v>
                </c:pt>
                <c:pt idx="7">
                  <c:v>30239</c:v>
                </c:pt>
                <c:pt idx="8">
                  <c:v>30286</c:v>
                </c:pt>
                <c:pt idx="9">
                  <c:v>32724</c:v>
                </c:pt>
                <c:pt idx="10">
                  <c:v>32838</c:v>
                </c:pt>
                <c:pt idx="11">
                  <c:v>37014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Apprehensions!$A$8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1">
                  <a:shade val="50000"/>
                </a:schemeClr>
              </a:solidFill>
            </a:ln>
          </c:spPr>
          <c:marker>
            <c:symbol val="none"/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Apprehensions!$B$8:$M$8</c:f>
              <c:numCache>
                <c:formatCode>_(* #,##0_);_(* \(#,##0\);_(* "-"??_);_(@_)</c:formatCode>
                <c:ptCount val="12"/>
                <c:pt idx="0">
                  <c:v>23758</c:v>
                </c:pt>
                <c:pt idx="1">
                  <c:v>26072</c:v>
                </c:pt>
                <c:pt idx="2">
                  <c:v>33316</c:v>
                </c:pt>
                <c:pt idx="3">
                  <c:v>38089</c:v>
                </c:pt>
                <c:pt idx="4">
                  <c:v>40337</c:v>
                </c:pt>
                <c:pt idx="5">
                  <c:v>34450</c:v>
                </c:pt>
                <c:pt idx="6">
                  <c:v>33723</c:v>
                </c:pt>
                <c:pt idx="7">
                  <c:v>37048</c:v>
                </c:pt>
                <c:pt idx="8">
                  <c:v>39501</c:v>
                </c:pt>
                <c:pt idx="9">
                  <c:v>46183</c:v>
                </c:pt>
                <c:pt idx="10">
                  <c:v>47210</c:v>
                </c:pt>
                <c:pt idx="11">
                  <c:v>43249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Apprehensions!$A$9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Apprehensions!$B$9:$M$9</c:f>
              <c:numCache>
                <c:formatCode>_(* #,##0_);_(* \(#,##0\);_(* "-"??_);_(@_)</c:formatCode>
                <c:ptCount val="12"/>
                <c:pt idx="0">
                  <c:v>31582</c:v>
                </c:pt>
                <c:pt idx="1">
                  <c:v>18754</c:v>
                </c:pt>
                <c:pt idx="2">
                  <c:v>12197</c:v>
                </c:pt>
                <c:pt idx="3">
                  <c:v>11125</c:v>
                </c:pt>
                <c:pt idx="4">
                  <c:v>14520</c:v>
                </c:pt>
                <c:pt idx="5">
                  <c:v>16087</c:v>
                </c:pt>
                <c:pt idx="6">
                  <c:v>18190</c:v>
                </c:pt>
                <c:pt idx="7">
                  <c:v>22288</c:v>
                </c:pt>
                <c:pt idx="8">
                  <c:v>22537</c:v>
                </c:pt>
                <c:pt idx="9">
                  <c:v>25482</c:v>
                </c:pt>
                <c:pt idx="10">
                  <c:v>29077</c:v>
                </c:pt>
                <c:pt idx="11">
                  <c:v>28998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Apprehensions!$A$10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9"/>
            <c:spPr>
              <a:solidFill>
                <a:schemeClr val="accent2">
                  <a:lumMod val="75000"/>
                </a:schemeClr>
              </a:solidFill>
            </c:spPr>
          </c:marker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Apprehensions!$B$10:$M$10</c:f>
              <c:numCache>
                <c:formatCode>_(* #,##0_);_(* \(#,##0\);_(* "-"??_);_(@_)</c:formatCode>
                <c:ptCount val="12"/>
                <c:pt idx="0">
                  <c:v>25978</c:v>
                </c:pt>
                <c:pt idx="1">
                  <c:v>26665</c:v>
                </c:pt>
                <c:pt idx="2">
                  <c:v>37388</c:v>
                </c:pt>
                <c:pt idx="3">
                  <c:v>38240</c:v>
                </c:pt>
                <c:pt idx="4">
                  <c:v>40333</c:v>
                </c:pt>
                <c:pt idx="5">
                  <c:v>34095</c:v>
                </c:pt>
                <c:pt idx="6">
                  <c:v>31303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Apprehensions!$A$11</c:f>
              <c:strCache>
                <c:ptCount val="1"/>
                <c:pt idx="0">
                  <c:v>2018 F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>
                <a:noFill/>
                <a:prstDash val="sysDash"/>
              </a:ln>
            </c:spPr>
          </c:dPt>
          <c:cat>
            <c:strRef>
              <c:f>Apprehensions!$B$3:$M$3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Apprehensions!$B$11:$M$11</c:f>
              <c:numCache>
                <c:formatCode>_(* #,##0_);_(* \(#,##0\);_(* "-"??_);_(@_)</c:formatCode>
                <c:ptCount val="12"/>
                <c:pt idx="0">
                  <c:v>25978</c:v>
                </c:pt>
                <c:pt idx="1">
                  <c:v>26665</c:v>
                </c:pt>
                <c:pt idx="2">
                  <c:v>37388</c:v>
                </c:pt>
                <c:pt idx="3">
                  <c:v>38240</c:v>
                </c:pt>
                <c:pt idx="4">
                  <c:v>39649.007850043883</c:v>
                </c:pt>
                <c:pt idx="5">
                  <c:v>34689.026913194743</c:v>
                </c:pt>
                <c:pt idx="6">
                  <c:v>30287.317858705002</c:v>
                </c:pt>
                <c:pt idx="7">
                  <c:v>29732.204253217504</c:v>
                </c:pt>
                <c:pt idx="8">
                  <c:v>28611.201744679496</c:v>
                </c:pt>
                <c:pt idx="9">
                  <c:v>31508.084760197093</c:v>
                </c:pt>
                <c:pt idx="10">
                  <c:v>30509.140363709044</c:v>
                </c:pt>
                <c:pt idx="11">
                  <c:v>29363.243202180631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76512"/>
        <c:axId val="107885312"/>
      </c:lineChart>
      <c:catAx>
        <c:axId val="9737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85312"/>
        <c:crosses val="autoZero"/>
        <c:auto val="1"/>
        <c:lblAlgn val="ctr"/>
        <c:lblOffset val="100"/>
        <c:noMultiLvlLbl val="0"/>
      </c:catAx>
      <c:valAx>
        <c:axId val="107885312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9737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515493946490227"/>
          <c:y val="0.60513779527559042"/>
          <c:w val="0.37161687124438786"/>
          <c:h val="0.2249418282133633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CBP Southwest Border Total Inadmissibles</a:t>
            </a:r>
          </a:p>
        </c:rich>
      </c:tx>
      <c:layout>
        <c:manualLayout>
          <c:xMode val="edge"/>
          <c:yMode val="edge"/>
          <c:x val="0.283371064178515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72462817147857"/>
          <c:y val="5.1400554097404488E-2"/>
          <c:w val="0.85815026246719162"/>
          <c:h val="0.78903375242811435"/>
        </c:manualLayout>
      </c:layout>
      <c:lineChart>
        <c:grouping val="standard"/>
        <c:varyColors val="0"/>
        <c:ser>
          <c:idx val="0"/>
          <c:order val="0"/>
          <c:tx>
            <c:strRef>
              <c:f>Inadmissibles!$A$4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Inadmissibles!$B$4:$M$4</c:f>
              <c:numCache>
                <c:formatCode>_(* #,##0_);_(* \(#,##0\);_(* "-"??_);_(@_)</c:formatCode>
                <c:ptCount val="12"/>
                <c:pt idx="0">
                  <c:v>5044</c:v>
                </c:pt>
                <c:pt idx="1">
                  <c:v>5411</c:v>
                </c:pt>
                <c:pt idx="2">
                  <c:v>6302</c:v>
                </c:pt>
                <c:pt idx="3">
                  <c:v>6032</c:v>
                </c:pt>
                <c:pt idx="4">
                  <c:v>6029</c:v>
                </c:pt>
                <c:pt idx="5">
                  <c:v>6125</c:v>
                </c:pt>
                <c:pt idx="6">
                  <c:v>5823</c:v>
                </c:pt>
                <c:pt idx="7">
                  <c:v>6119</c:v>
                </c:pt>
                <c:pt idx="8">
                  <c:v>5784</c:v>
                </c:pt>
                <c:pt idx="9">
                  <c:v>5907</c:v>
                </c:pt>
                <c:pt idx="10">
                  <c:v>5517</c:v>
                </c:pt>
                <c:pt idx="11">
                  <c:v>5832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Inadmissibles!$A$5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Inadmissibles!$B$5:$M$5</c:f>
              <c:numCache>
                <c:formatCode>_(* #,##0_);_(* \(#,##0\);_(* "-"??_);_(@_)</c:formatCode>
                <c:ptCount val="12"/>
                <c:pt idx="0">
                  <c:v>5560</c:v>
                </c:pt>
                <c:pt idx="1">
                  <c:v>5590</c:v>
                </c:pt>
                <c:pt idx="2">
                  <c:v>6716</c:v>
                </c:pt>
                <c:pt idx="3">
                  <c:v>6549</c:v>
                </c:pt>
                <c:pt idx="4">
                  <c:v>6625</c:v>
                </c:pt>
                <c:pt idx="5">
                  <c:v>6349</c:v>
                </c:pt>
                <c:pt idx="6">
                  <c:v>6763</c:v>
                </c:pt>
                <c:pt idx="7">
                  <c:v>7313</c:v>
                </c:pt>
                <c:pt idx="8">
                  <c:v>6380</c:v>
                </c:pt>
                <c:pt idx="9">
                  <c:v>6516</c:v>
                </c:pt>
                <c:pt idx="10">
                  <c:v>6789</c:v>
                </c:pt>
                <c:pt idx="11">
                  <c:v>7167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Inadmissibles!$A$6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Inadmissibles!$B$6:$M$6</c:f>
              <c:numCache>
                <c:formatCode>_(* #,##0_);_(* \(#,##0\);_(* "-"??_);_(@_)</c:formatCode>
                <c:ptCount val="12"/>
                <c:pt idx="0">
                  <c:v>6513</c:v>
                </c:pt>
                <c:pt idx="1">
                  <c:v>5996</c:v>
                </c:pt>
                <c:pt idx="2">
                  <c:v>7809</c:v>
                </c:pt>
                <c:pt idx="3">
                  <c:v>7617</c:v>
                </c:pt>
                <c:pt idx="4">
                  <c:v>8121</c:v>
                </c:pt>
                <c:pt idx="5">
                  <c:v>8679</c:v>
                </c:pt>
                <c:pt idx="6">
                  <c:v>8111</c:v>
                </c:pt>
                <c:pt idx="7">
                  <c:v>8370</c:v>
                </c:pt>
                <c:pt idx="8">
                  <c:v>8178</c:v>
                </c:pt>
                <c:pt idx="9">
                  <c:v>9445</c:v>
                </c:pt>
                <c:pt idx="10">
                  <c:v>8382</c:v>
                </c:pt>
                <c:pt idx="11">
                  <c:v>9309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Inadmissibles!$A$7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Inadmissibles!$B$7:$M$7</c:f>
              <c:numCache>
                <c:formatCode>_(* #,##0_);_(* \(#,##0\);_(* "-"??_);_(@_)</c:formatCode>
                <c:ptCount val="12"/>
                <c:pt idx="0">
                  <c:v>8664</c:v>
                </c:pt>
                <c:pt idx="1">
                  <c:v>8174</c:v>
                </c:pt>
                <c:pt idx="2">
                  <c:v>9368</c:v>
                </c:pt>
                <c:pt idx="3">
                  <c:v>8546</c:v>
                </c:pt>
                <c:pt idx="4">
                  <c:v>9105</c:v>
                </c:pt>
                <c:pt idx="5">
                  <c:v>9513</c:v>
                </c:pt>
                <c:pt idx="6">
                  <c:v>10222</c:v>
                </c:pt>
                <c:pt idx="7">
                  <c:v>12175</c:v>
                </c:pt>
                <c:pt idx="8">
                  <c:v>10879</c:v>
                </c:pt>
                <c:pt idx="9">
                  <c:v>12783</c:v>
                </c:pt>
                <c:pt idx="10">
                  <c:v>12914</c:v>
                </c:pt>
                <c:pt idx="11">
                  <c:v>11723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Inadmissibles!$A$8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1">
                  <a:shade val="50000"/>
                </a:schemeClr>
              </a:solidFill>
            </a:ln>
          </c:spPr>
          <c:marker>
            <c:symbol val="none"/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Inadmissibles!$B$8:$M$8</c:f>
              <c:numCache>
                <c:formatCode>_(* #,##0_);_(* \(#,##0\);_(* "-"??_);_(@_)</c:formatCode>
                <c:ptCount val="12"/>
                <c:pt idx="0">
                  <c:v>9896</c:v>
                </c:pt>
                <c:pt idx="1">
                  <c:v>12237</c:v>
                </c:pt>
                <c:pt idx="2">
                  <c:v>12801</c:v>
                </c:pt>
                <c:pt idx="3">
                  <c:v>10413</c:v>
                </c:pt>
                <c:pt idx="4">
                  <c:v>15105</c:v>
                </c:pt>
                <c:pt idx="5">
                  <c:v>11322</c:v>
                </c:pt>
                <c:pt idx="6">
                  <c:v>13243</c:v>
                </c:pt>
                <c:pt idx="7">
                  <c:v>14913</c:v>
                </c:pt>
                <c:pt idx="8">
                  <c:v>17034</c:v>
                </c:pt>
                <c:pt idx="9">
                  <c:v>20525</c:v>
                </c:pt>
                <c:pt idx="10">
                  <c:v>16151</c:v>
                </c:pt>
                <c:pt idx="11">
                  <c:v>15163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Inadmissibles!$A$9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Inadmissibles!$B$9:$M$9</c:f>
              <c:numCache>
                <c:formatCode>_(* #,##0_);_(* \(#,##0\);_(* "-"??_);_(@_)</c:formatCode>
                <c:ptCount val="12"/>
                <c:pt idx="0">
                  <c:v>10881</c:v>
                </c:pt>
                <c:pt idx="1">
                  <c:v>4801</c:v>
                </c:pt>
                <c:pt idx="2">
                  <c:v>4391</c:v>
                </c:pt>
                <c:pt idx="3">
                  <c:v>4641</c:v>
                </c:pt>
                <c:pt idx="4">
                  <c:v>5420</c:v>
                </c:pt>
                <c:pt idx="5">
                  <c:v>5570</c:v>
                </c:pt>
                <c:pt idx="6">
                  <c:v>6829</c:v>
                </c:pt>
                <c:pt idx="7">
                  <c:v>8279</c:v>
                </c:pt>
                <c:pt idx="8">
                  <c:v>8618</c:v>
                </c:pt>
                <c:pt idx="9">
                  <c:v>9360</c:v>
                </c:pt>
                <c:pt idx="10">
                  <c:v>9920</c:v>
                </c:pt>
                <c:pt idx="11">
                  <c:v>11507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Inadmissibles!$A$10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9"/>
            <c:spPr>
              <a:solidFill>
                <a:schemeClr val="accent2">
                  <a:lumMod val="75000"/>
                </a:schemeClr>
              </a:solidFill>
            </c:spPr>
          </c:marker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Inadmissibles!$B$10:$M$10</c:f>
              <c:numCache>
                <c:formatCode>_(* #,##0_);_(* \(#,##0\);_(* "-"??_);_(@_)</c:formatCode>
                <c:ptCount val="12"/>
                <c:pt idx="0">
                  <c:v>9836</c:v>
                </c:pt>
                <c:pt idx="1">
                  <c:v>10011</c:v>
                </c:pt>
                <c:pt idx="2">
                  <c:v>12900</c:v>
                </c:pt>
                <c:pt idx="3">
                  <c:v>12643</c:v>
                </c:pt>
                <c:pt idx="4">
                  <c:v>11452</c:v>
                </c:pt>
                <c:pt idx="5">
                  <c:v>8743</c:v>
                </c:pt>
                <c:pt idx="6">
                  <c:v>8650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Inadmissibles!$A$11</c:f>
              <c:strCache>
                <c:ptCount val="1"/>
                <c:pt idx="0">
                  <c:v>2018 F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>
                <a:noFill/>
                <a:prstDash val="sysDash"/>
              </a:ln>
            </c:spPr>
          </c:dPt>
          <c:cat>
            <c:strRef>
              <c:f>Inadmissibles!$B$3:$M$3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Inadmissibles!$B$11:$M$11</c:f>
              <c:numCache>
                <c:formatCode>_(* #,##0_);_(* \(#,##0\);_(* "-"??_);_(@_)</c:formatCode>
                <c:ptCount val="12"/>
                <c:pt idx="0">
                  <c:v>9836</c:v>
                </c:pt>
                <c:pt idx="1">
                  <c:v>10011</c:v>
                </c:pt>
                <c:pt idx="2">
                  <c:v>12900</c:v>
                </c:pt>
                <c:pt idx="3">
                  <c:v>12643</c:v>
                </c:pt>
                <c:pt idx="4">
                  <c:v>13153.1529007073</c:v>
                </c:pt>
                <c:pt idx="5">
                  <c:v>12276.860820160013</c:v>
                </c:pt>
                <c:pt idx="6">
                  <c:v>12912.516136512968</c:v>
                </c:pt>
                <c:pt idx="7">
                  <c:v>14294.934874193174</c:v>
                </c:pt>
                <c:pt idx="8">
                  <c:v>14109.267382986125</c:v>
                </c:pt>
                <c:pt idx="9">
                  <c:v>16132.896842268003</c:v>
                </c:pt>
                <c:pt idx="10">
                  <c:v>14547.267228384802</c:v>
                </c:pt>
                <c:pt idx="11">
                  <c:v>14383.821358172612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63360"/>
        <c:axId val="126064896"/>
      </c:lineChart>
      <c:catAx>
        <c:axId val="12606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064896"/>
        <c:crosses val="autoZero"/>
        <c:auto val="1"/>
        <c:lblAlgn val="ctr"/>
        <c:lblOffset val="100"/>
        <c:noMultiLvlLbl val="0"/>
      </c:catAx>
      <c:valAx>
        <c:axId val="126064896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2606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62921484934254"/>
          <c:y val="0.10588076359322873"/>
          <c:w val="0.37161687124438786"/>
          <c:h val="0.2249418282133633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bp.gov/newsroom/stats/sw-border-migration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bp.gov/newsroom/stats/sw-border-migra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563562</xdr:colOff>
      <xdr:row>2</xdr:row>
      <xdr:rowOff>27298</xdr:rowOff>
    </xdr:from>
    <xdr:to>
      <xdr:col>24</xdr:col>
      <xdr:colOff>275324</xdr:colOff>
      <xdr:row>21</xdr:row>
      <xdr:rowOff>7937</xdr:rowOff>
    </xdr:to>
    <xdr:pic>
      <xdr:nvPicPr>
        <xdr:cNvPr id="6" name="Picture 5" descr="FY18TD_July Migrat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625" y="408298"/>
          <a:ext cx="6561825" cy="3663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681037</xdr:colOff>
      <xdr:row>22</xdr:row>
      <xdr:rowOff>123825</xdr:rowOff>
    </xdr:from>
    <xdr:to>
      <xdr:col>11</xdr:col>
      <xdr:colOff>38100</xdr:colOff>
      <xdr:row>39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0.14344</cdr:x>
      <cdr:y>0.93463</cdr:y>
    </cdr:from>
    <cdr:to>
      <cdr:x>0.87438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9434" y="2995635"/>
          <a:ext cx="3971974" cy="209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i="1" dirty="0"/>
            <a:t>Source: US Customs and </a:t>
          </a:r>
          <a:r>
            <a:rPr lang="en-US" sz="800" i="1" dirty="0" smtClean="0"/>
            <a:t>Border</a:t>
          </a:r>
          <a:r>
            <a:rPr lang="en-US" sz="800" i="1" baseline="0" dirty="0" smtClean="0"/>
            <a:t> </a:t>
          </a:r>
          <a:r>
            <a:rPr lang="en-US" sz="800" i="1" baseline="0" dirty="0"/>
            <a:t>Patrol, Princeton Policy forecasts</a:t>
          </a:r>
          <a:endParaRPr lang="en-US" sz="800" i="1" dirty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20</xdr:row>
      <xdr:rowOff>85725</xdr:rowOff>
    </xdr:from>
    <xdr:to>
      <xdr:col>11</xdr:col>
      <xdr:colOff>509588</xdr:colOff>
      <xdr:row>37</xdr:row>
      <xdr:rowOff>52387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0.14344</cdr:x>
      <cdr:y>0.93463</cdr:y>
    </cdr:from>
    <cdr:to>
      <cdr:x>0.87438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9434" y="2995635"/>
          <a:ext cx="3971974" cy="209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i="1" dirty="0"/>
            <a:t>Source: US Customs and </a:t>
          </a:r>
          <a:r>
            <a:rPr lang="en-US" sz="800" i="1" dirty="0" smtClean="0"/>
            <a:t>Border</a:t>
          </a:r>
          <a:r>
            <a:rPr lang="en-US" sz="800" i="1" baseline="0" dirty="0" smtClean="0"/>
            <a:t> </a:t>
          </a:r>
          <a:r>
            <a:rPr lang="en-US" sz="800" i="1" baseline="0" dirty="0"/>
            <a:t>Patrol, Princeton Policy forecasts</a:t>
          </a:r>
          <a:endParaRPr lang="en-US" sz="800" i="1" dirty="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21</xdr:row>
      <xdr:rowOff>133350</xdr:rowOff>
    </xdr:from>
    <xdr:to>
      <xdr:col>10</xdr:col>
      <xdr:colOff>285750</xdr:colOff>
      <xdr:row>38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0.14344</cdr:x>
      <cdr:y>0.93463</cdr:y>
    </cdr:from>
    <cdr:to>
      <cdr:x>0.87438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9434" y="2995635"/>
          <a:ext cx="3971974" cy="209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i="1" dirty="0"/>
            <a:t>Source: US Customs and </a:t>
          </a:r>
          <a:r>
            <a:rPr lang="en-US" sz="800" i="1" dirty="0" smtClean="0"/>
            <a:t>Border</a:t>
          </a:r>
          <a:r>
            <a:rPr lang="en-US" sz="800" i="1" baseline="0" dirty="0" smtClean="0"/>
            <a:t> </a:t>
          </a:r>
          <a:r>
            <a:rPr lang="en-US" sz="800" i="1" baseline="0" dirty="0"/>
            <a:t>Patrol, Princeton Policy forecasts</a:t>
          </a:r>
          <a:endParaRPr lang="en-US" sz="800" i="1" dirty="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563562</xdr:colOff>
      <xdr:row>2</xdr:row>
      <xdr:rowOff>27298</xdr:rowOff>
    </xdr:from>
    <xdr:to>
      <xdr:col>24</xdr:col>
      <xdr:colOff>275324</xdr:colOff>
      <xdr:row>21</xdr:row>
      <xdr:rowOff>7937</xdr:rowOff>
    </xdr:to>
    <xdr:pic>
      <xdr:nvPicPr>
        <xdr:cNvPr id="2" name="Picture 1" descr="FY18TD_July Migrat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2812" y="408298"/>
          <a:ext cx="6560238" cy="3666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5"/>
  <sheetViews>
    <sheetView workbookViewId="0">
      <selection activeCell="A6" sqref="A6"/>
    </sheetView>
  </sheetViews>
  <sheetFormatPr defaultRowHeight="15" x14ac:dyDescent="0.25"/>
  <cols>
    <col min="1" max="1" width="71" customWidth="1"/>
    <col min="2" max="2" width="80" customWidth="1"/>
  </cols>
  <sheetData>
    <row r="1" spans="1:2" x14ac:dyDescent="0.25">
      <c r="A1" s="2" t="s">
        <v>38</v>
      </c>
    </row>
    <row r="3" spans="1:2" x14ac:dyDescent="0.25">
      <c r="A3" t="s">
        <v>39</v>
      </c>
      <c r="B3" t="s">
        <v>40</v>
      </c>
    </row>
    <row r="4" spans="1:2" x14ac:dyDescent="0.25">
      <c r="A4" t="s">
        <v>23</v>
      </c>
      <c r="B4" t="s">
        <v>1</v>
      </c>
    </row>
    <row r="5" spans="1:2" x14ac:dyDescent="0.25">
      <c r="A5" t="s">
        <v>41</v>
      </c>
      <c r="B5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48"/>
  <sheetViews>
    <sheetView zoomScale="120" zoomScaleNormal="120" workbookViewId="0">
      <selection sqref="A1:A3"/>
    </sheetView>
  </sheetViews>
  <sheetFormatPr defaultRowHeight="15" x14ac:dyDescent="0.25"/>
  <cols>
    <col min="2" max="5" width="10.5703125" bestFit="1" customWidth="1"/>
    <col min="10" max="12" width="10.5703125" bestFit="1" customWidth="1"/>
    <col min="13" max="13" width="10.7109375" bestFit="1" customWidth="1"/>
    <col min="14" max="14" width="9.7109375" bestFit="1" customWidth="1"/>
    <col min="15" max="17" width="10.28515625" customWidth="1"/>
    <col min="18" max="18" width="13.28515625" bestFit="1" customWidth="1"/>
    <col min="19" max="19" width="12.85546875" customWidth="1"/>
  </cols>
  <sheetData>
    <row r="1" spans="1:16" ht="18.75" x14ac:dyDescent="0.3">
      <c r="A1" s="25" t="s">
        <v>48</v>
      </c>
      <c r="J1" s="10"/>
      <c r="P1" t="s">
        <v>1</v>
      </c>
    </row>
    <row r="2" spans="1:16" ht="18.75" x14ac:dyDescent="0.3">
      <c r="A2" s="25" t="s">
        <v>49</v>
      </c>
    </row>
    <row r="3" spans="1:16" ht="18.75" x14ac:dyDescent="0.3">
      <c r="A3" s="25" t="s">
        <v>50</v>
      </c>
    </row>
    <row r="5" spans="1:16" s="15" customFormat="1" ht="15.75" x14ac:dyDescent="0.25">
      <c r="A5" s="14" t="s">
        <v>23</v>
      </c>
      <c r="I5" s="8"/>
    </row>
    <row r="6" spans="1:16" x14ac:dyDescent="0.25"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0</v>
      </c>
    </row>
    <row r="7" spans="1:16" x14ac:dyDescent="0.25">
      <c r="A7" s="2" t="s">
        <v>19</v>
      </c>
      <c r="B7" s="1">
        <v>31323</v>
      </c>
      <c r="C7" s="1">
        <v>28601</v>
      </c>
      <c r="D7" s="1">
        <v>24360</v>
      </c>
      <c r="E7" s="1">
        <v>30758</v>
      </c>
      <c r="F7" s="1">
        <v>36990</v>
      </c>
      <c r="G7" s="1">
        <v>48520</v>
      </c>
      <c r="H7" s="1">
        <v>46660</v>
      </c>
      <c r="I7" s="1">
        <v>42995</v>
      </c>
      <c r="J7" s="1">
        <v>36794</v>
      </c>
      <c r="K7" s="1">
        <v>32801</v>
      </c>
      <c r="L7" s="1">
        <v>33686</v>
      </c>
      <c r="M7" s="1">
        <v>32375</v>
      </c>
      <c r="N7" s="5">
        <v>425863</v>
      </c>
    </row>
    <row r="8" spans="1:16" x14ac:dyDescent="0.25">
      <c r="A8" s="2" t="s">
        <v>18</v>
      </c>
      <c r="B8" s="1">
        <v>34836</v>
      </c>
      <c r="C8" s="1">
        <v>33153</v>
      </c>
      <c r="D8" s="1">
        <v>29075</v>
      </c>
      <c r="E8" s="1">
        <v>32481</v>
      </c>
      <c r="F8" s="1">
        <v>40632</v>
      </c>
      <c r="G8" s="1">
        <v>54009</v>
      </c>
      <c r="H8" s="1">
        <v>54761</v>
      </c>
      <c r="I8" s="1">
        <v>50481</v>
      </c>
      <c r="J8" s="1">
        <v>40785</v>
      </c>
      <c r="K8" s="1">
        <v>39993</v>
      </c>
      <c r="L8" s="1">
        <v>41110</v>
      </c>
      <c r="M8" s="1">
        <v>38182</v>
      </c>
      <c r="N8" s="5">
        <v>489498</v>
      </c>
    </row>
    <row r="9" spans="1:16" x14ac:dyDescent="0.25">
      <c r="A9" s="2" t="s">
        <v>17</v>
      </c>
      <c r="B9" s="1">
        <v>41828</v>
      </c>
      <c r="C9" s="1">
        <v>38685</v>
      </c>
      <c r="D9" s="1">
        <v>36695</v>
      </c>
      <c r="E9" s="1">
        <v>35181</v>
      </c>
      <c r="F9" s="1">
        <v>42399</v>
      </c>
      <c r="G9" s="1">
        <v>57405</v>
      </c>
      <c r="H9" s="1">
        <v>59119</v>
      </c>
      <c r="I9" s="1">
        <v>68804</v>
      </c>
      <c r="J9" s="1">
        <v>66541</v>
      </c>
      <c r="K9" s="1">
        <v>48819</v>
      </c>
      <c r="L9" s="1">
        <v>39758</v>
      </c>
      <c r="M9" s="1">
        <v>34003</v>
      </c>
      <c r="N9" s="5">
        <v>569237</v>
      </c>
    </row>
    <row r="10" spans="1:16" x14ac:dyDescent="0.25">
      <c r="A10" s="2" t="s">
        <v>16</v>
      </c>
      <c r="B10" s="1">
        <v>35895</v>
      </c>
      <c r="C10" s="1">
        <v>33023</v>
      </c>
      <c r="D10" s="1">
        <v>34328</v>
      </c>
      <c r="E10" s="1">
        <v>30178</v>
      </c>
      <c r="F10" s="1">
        <v>32550</v>
      </c>
      <c r="G10" s="1">
        <v>39159</v>
      </c>
      <c r="H10" s="1">
        <v>38296</v>
      </c>
      <c r="I10" s="1">
        <v>40681</v>
      </c>
      <c r="J10" s="1">
        <v>38816</v>
      </c>
      <c r="K10" s="1">
        <v>38610</v>
      </c>
      <c r="L10" s="1">
        <v>42414</v>
      </c>
      <c r="M10" s="1">
        <v>41165</v>
      </c>
      <c r="N10" s="5">
        <v>445115</v>
      </c>
    </row>
    <row r="11" spans="1:16" x14ac:dyDescent="0.25">
      <c r="A11" s="2" t="s">
        <v>15</v>
      </c>
      <c r="B11" s="1">
        <v>45507</v>
      </c>
      <c r="C11" s="1">
        <v>45752</v>
      </c>
      <c r="D11" s="1">
        <v>48737</v>
      </c>
      <c r="E11" s="1">
        <v>33654</v>
      </c>
      <c r="F11" s="1">
        <v>38309</v>
      </c>
      <c r="G11" s="1">
        <v>46117</v>
      </c>
      <c r="H11" s="1">
        <v>48502</v>
      </c>
      <c r="I11" s="1">
        <v>55442</v>
      </c>
      <c r="J11" s="1">
        <v>45772</v>
      </c>
      <c r="K11" s="1">
        <v>46966</v>
      </c>
      <c r="L11" s="1">
        <v>51961</v>
      </c>
      <c r="M11" s="1">
        <v>56535</v>
      </c>
      <c r="N11" s="5">
        <v>563254</v>
      </c>
    </row>
    <row r="12" spans="1:16" x14ac:dyDescent="0.25">
      <c r="A12" s="2" t="s">
        <v>14</v>
      </c>
      <c r="B12" s="1">
        <v>66708</v>
      </c>
      <c r="C12" s="1">
        <v>63361</v>
      </c>
      <c r="D12" s="1">
        <v>58412</v>
      </c>
      <c r="E12" s="1">
        <v>42463</v>
      </c>
      <c r="F12" s="1">
        <v>23555</v>
      </c>
      <c r="G12" s="1">
        <v>16588</v>
      </c>
      <c r="H12" s="1">
        <v>15766</v>
      </c>
      <c r="I12" s="1">
        <v>19940</v>
      </c>
      <c r="J12" s="1">
        <v>21657</v>
      </c>
      <c r="K12" s="1">
        <v>25019</v>
      </c>
      <c r="L12" s="1">
        <v>30567</v>
      </c>
      <c r="M12" s="1">
        <v>31155</v>
      </c>
      <c r="N12" s="5">
        <v>415191</v>
      </c>
    </row>
    <row r="13" spans="1:16" x14ac:dyDescent="0.25">
      <c r="A13" s="2" t="s">
        <v>22</v>
      </c>
      <c r="B13" s="1">
        <v>34842</v>
      </c>
      <c r="C13" s="1">
        <v>38997</v>
      </c>
      <c r="D13" s="1">
        <v>40505</v>
      </c>
      <c r="E13" s="1">
        <v>35814</v>
      </c>
      <c r="F13" s="1">
        <v>36676</v>
      </c>
      <c r="G13" s="1">
        <v>50288</v>
      </c>
      <c r="H13" s="1">
        <v>50883</v>
      </c>
      <c r="I13" s="1">
        <v>51785</v>
      </c>
      <c r="J13" s="1">
        <v>42838</v>
      </c>
      <c r="K13" s="1">
        <v>39953</v>
      </c>
      <c r="L13" s="1"/>
      <c r="M13" s="1"/>
    </row>
    <row r="14" spans="1:16" x14ac:dyDescent="0.25">
      <c r="A14" s="2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6" ht="15.75" x14ac:dyDescent="0.25">
      <c r="A16" s="14" t="s">
        <v>20</v>
      </c>
    </row>
    <row r="17" spans="1:13" x14ac:dyDescent="0.25">
      <c r="B17" s="9" t="s">
        <v>2</v>
      </c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9</v>
      </c>
      <c r="J17" s="9" t="s">
        <v>10</v>
      </c>
      <c r="K17" s="9" t="s">
        <v>11</v>
      </c>
      <c r="L17" s="9" t="s">
        <v>12</v>
      </c>
      <c r="M17" s="9" t="s">
        <v>13</v>
      </c>
    </row>
    <row r="18" spans="1:13" x14ac:dyDescent="0.25">
      <c r="A18" s="2" t="s">
        <v>28</v>
      </c>
      <c r="B18" s="6">
        <v>91410</v>
      </c>
      <c r="C18" s="6">
        <v>76196</v>
      </c>
      <c r="D18" s="6">
        <v>71252</v>
      </c>
      <c r="E18" s="6">
        <v>185979</v>
      </c>
      <c r="F18" s="6">
        <v>211328</v>
      </c>
      <c r="G18" s="6">
        <v>220063</v>
      </c>
      <c r="H18" s="6">
        <v>180050</v>
      </c>
      <c r="I18" s="6">
        <v>166296</v>
      </c>
      <c r="J18" s="6">
        <v>115093</v>
      </c>
      <c r="K18" s="6">
        <v>113956</v>
      </c>
      <c r="L18" s="6">
        <v>114312</v>
      </c>
      <c r="M18" s="6">
        <v>97744</v>
      </c>
    </row>
    <row r="19" spans="1:13" x14ac:dyDescent="0.25">
      <c r="A19" s="2" t="s">
        <v>29</v>
      </c>
      <c r="B19" s="6">
        <v>82632</v>
      </c>
      <c r="C19" s="6">
        <v>67709</v>
      </c>
      <c r="D19" s="6">
        <v>55081</v>
      </c>
      <c r="E19" s="6">
        <v>125090</v>
      </c>
      <c r="F19" s="6">
        <v>152229</v>
      </c>
      <c r="G19" s="6">
        <v>170580</v>
      </c>
      <c r="H19" s="6">
        <v>142813</v>
      </c>
      <c r="I19" s="6">
        <v>122927</v>
      </c>
      <c r="J19" s="6">
        <v>89131</v>
      </c>
      <c r="K19" s="6">
        <v>83602</v>
      </c>
      <c r="L19" s="6">
        <v>84648</v>
      </c>
      <c r="M19" s="6">
        <v>59276</v>
      </c>
    </row>
    <row r="20" spans="1:13" x14ac:dyDescent="0.25">
      <c r="A20" s="2" t="s">
        <v>30</v>
      </c>
      <c r="B20" s="6">
        <v>37812</v>
      </c>
      <c r="C20" s="6">
        <v>32506</v>
      </c>
      <c r="D20" s="6">
        <v>31501</v>
      </c>
      <c r="E20" s="6">
        <v>79793</v>
      </c>
      <c r="F20" s="6">
        <v>95724</v>
      </c>
      <c r="G20" s="6">
        <v>126992</v>
      </c>
      <c r="H20" s="6">
        <v>121921</v>
      </c>
      <c r="I20" s="6">
        <v>97424</v>
      </c>
      <c r="J20" s="6">
        <v>78655</v>
      </c>
      <c r="K20" s="6">
        <v>76661</v>
      </c>
      <c r="L20" s="6">
        <v>82557</v>
      </c>
      <c r="M20" s="6">
        <v>68263</v>
      </c>
    </row>
    <row r="21" spans="1:13" x14ac:dyDescent="0.25">
      <c r="A21" s="2" t="s">
        <v>31</v>
      </c>
      <c r="B21" s="6">
        <v>61792</v>
      </c>
      <c r="C21" s="6">
        <v>47731</v>
      </c>
      <c r="D21" s="6">
        <v>37824</v>
      </c>
      <c r="E21" s="6">
        <v>86925</v>
      </c>
      <c r="F21" s="6">
        <v>96869</v>
      </c>
      <c r="G21" s="6">
        <v>98399</v>
      </c>
      <c r="H21" s="6">
        <v>75359</v>
      </c>
      <c r="I21" s="6">
        <v>88690</v>
      </c>
      <c r="J21" s="6">
        <v>75530</v>
      </c>
      <c r="K21" s="6">
        <v>79284</v>
      </c>
      <c r="L21" s="6">
        <v>84486</v>
      </c>
      <c r="M21" s="6">
        <v>72176</v>
      </c>
    </row>
    <row r="22" spans="1:13" x14ac:dyDescent="0.25">
      <c r="A22" s="2" t="s">
        <v>32</v>
      </c>
      <c r="B22" s="6">
        <v>65391</v>
      </c>
      <c r="C22" s="6">
        <v>57894</v>
      </c>
      <c r="D22" s="6">
        <v>43614</v>
      </c>
      <c r="E22" s="6">
        <v>92521</v>
      </c>
      <c r="F22" s="6">
        <v>110669</v>
      </c>
      <c r="G22" s="6">
        <v>154981</v>
      </c>
      <c r="H22" s="6">
        <v>135468</v>
      </c>
      <c r="I22" s="6">
        <v>118726</v>
      </c>
      <c r="J22" s="6">
        <v>94590</v>
      </c>
      <c r="K22" s="6">
        <v>92165</v>
      </c>
      <c r="L22" s="6">
        <v>93246</v>
      </c>
      <c r="M22" s="6">
        <v>80017</v>
      </c>
    </row>
    <row r="23" spans="1:13" x14ac:dyDescent="0.25">
      <c r="A23" s="2" t="s">
        <v>33</v>
      </c>
      <c r="B23" s="6">
        <v>75913</v>
      </c>
      <c r="C23" s="6">
        <v>65135</v>
      </c>
      <c r="D23" s="6">
        <v>48406</v>
      </c>
      <c r="E23" s="6">
        <v>93020</v>
      </c>
      <c r="F23" s="6">
        <v>113775</v>
      </c>
      <c r="G23" s="6">
        <v>143048</v>
      </c>
      <c r="H23" s="6">
        <v>140062</v>
      </c>
      <c r="I23" s="6">
        <v>115823</v>
      </c>
      <c r="J23" s="6">
        <v>90786</v>
      </c>
      <c r="K23" s="6">
        <v>94954</v>
      </c>
      <c r="L23" s="6">
        <v>96733</v>
      </c>
      <c r="M23" s="6">
        <v>93741</v>
      </c>
    </row>
    <row r="24" spans="1:13" x14ac:dyDescent="0.25">
      <c r="A24" s="2" t="s">
        <v>34</v>
      </c>
      <c r="B24" s="6">
        <v>83557</v>
      </c>
      <c r="C24" s="6">
        <v>70975</v>
      </c>
      <c r="D24" s="6">
        <v>52673</v>
      </c>
      <c r="E24" s="6">
        <v>101195</v>
      </c>
      <c r="F24" s="6">
        <v>125046</v>
      </c>
      <c r="G24" s="6">
        <v>160696</v>
      </c>
      <c r="H24" s="6">
        <v>126538</v>
      </c>
      <c r="I24" s="6">
        <v>105450</v>
      </c>
      <c r="J24" s="6">
        <v>68366</v>
      </c>
      <c r="K24" s="6">
        <v>59641</v>
      </c>
      <c r="L24" s="6">
        <v>59751</v>
      </c>
      <c r="M24" s="6">
        <v>58084</v>
      </c>
    </row>
    <row r="25" spans="1:13" x14ac:dyDescent="0.25">
      <c r="A25" s="2" t="s">
        <v>35</v>
      </c>
      <c r="B25" s="6">
        <v>60713</v>
      </c>
      <c r="C25" s="6">
        <v>51594</v>
      </c>
      <c r="D25" s="6">
        <v>40527</v>
      </c>
      <c r="E25" s="6">
        <v>71934</v>
      </c>
      <c r="F25" s="6">
        <v>79268</v>
      </c>
      <c r="G25" s="6">
        <v>114137</v>
      </c>
      <c r="H25" s="6">
        <v>104465</v>
      </c>
      <c r="I25" s="6">
        <v>88504</v>
      </c>
      <c r="J25" s="6">
        <v>71338</v>
      </c>
      <c r="K25" s="6">
        <v>66782</v>
      </c>
      <c r="L25" s="6">
        <v>59795</v>
      </c>
      <c r="M25" s="6">
        <v>49581</v>
      </c>
    </row>
    <row r="26" spans="1:13" x14ac:dyDescent="0.25">
      <c r="A26" s="2" t="s">
        <v>36</v>
      </c>
      <c r="B26" s="6">
        <v>51339</v>
      </c>
      <c r="C26" s="6">
        <v>42209</v>
      </c>
      <c r="D26" s="6">
        <v>31802</v>
      </c>
      <c r="E26" s="6">
        <v>59028</v>
      </c>
      <c r="F26" s="6">
        <v>73483</v>
      </c>
      <c r="G26" s="6">
        <v>89770</v>
      </c>
      <c r="H26" s="6">
        <v>91566</v>
      </c>
      <c r="I26" s="6">
        <v>69233</v>
      </c>
      <c r="J26" s="6">
        <v>53854</v>
      </c>
      <c r="K26" s="6">
        <v>49472</v>
      </c>
      <c r="L26" s="6">
        <v>48541</v>
      </c>
      <c r="M26" s="6">
        <v>44708</v>
      </c>
    </row>
    <row r="27" spans="1:13" x14ac:dyDescent="0.25">
      <c r="A27" s="2" t="s">
        <v>25</v>
      </c>
      <c r="B27" s="6">
        <v>42938</v>
      </c>
      <c r="C27" s="6">
        <v>32780</v>
      </c>
      <c r="D27" s="6">
        <v>25947</v>
      </c>
      <c r="E27" s="6">
        <v>44502</v>
      </c>
      <c r="F27" s="6">
        <v>49211</v>
      </c>
      <c r="G27" s="6">
        <v>67342</v>
      </c>
      <c r="H27" s="6">
        <v>58493</v>
      </c>
      <c r="I27" s="6">
        <v>50884</v>
      </c>
      <c r="J27" s="6">
        <v>46044</v>
      </c>
      <c r="K27" s="6">
        <v>43843</v>
      </c>
      <c r="L27" s="6">
        <v>43522</v>
      </c>
      <c r="M27" s="6">
        <v>35359</v>
      </c>
    </row>
    <row r="28" spans="1:13" x14ac:dyDescent="0.25">
      <c r="A28" s="2" t="s">
        <v>26</v>
      </c>
      <c r="B28" s="6">
        <v>40890</v>
      </c>
      <c r="C28" s="6">
        <v>32815</v>
      </c>
      <c r="D28" s="6">
        <v>25034</v>
      </c>
      <c r="E28" s="6">
        <v>34784</v>
      </c>
      <c r="F28" s="6">
        <v>42790</v>
      </c>
      <c r="G28" s="6">
        <v>61361</v>
      </c>
      <c r="H28" s="6">
        <v>55237</v>
      </c>
      <c r="I28" s="6">
        <v>47045</v>
      </c>
      <c r="J28" s="6">
        <v>32955</v>
      </c>
      <c r="K28" s="6">
        <v>25609</v>
      </c>
      <c r="L28" s="6">
        <v>26415</v>
      </c>
      <c r="M28" s="6">
        <v>22796</v>
      </c>
    </row>
    <row r="29" spans="1:13" x14ac:dyDescent="0.25">
      <c r="A29" s="2" t="s">
        <v>27</v>
      </c>
      <c r="B29" s="6">
        <v>26165</v>
      </c>
      <c r="C29" s="6">
        <v>22405</v>
      </c>
      <c r="D29" s="6">
        <v>19429</v>
      </c>
      <c r="E29" s="6">
        <v>23926</v>
      </c>
      <c r="F29" s="6">
        <v>28786</v>
      </c>
      <c r="G29" s="6">
        <v>42014</v>
      </c>
      <c r="H29" s="6">
        <v>36251</v>
      </c>
      <c r="I29" s="6">
        <v>31236</v>
      </c>
      <c r="J29" s="6">
        <v>27166</v>
      </c>
      <c r="K29" s="6">
        <v>23170</v>
      </c>
      <c r="L29" s="6">
        <v>24166</v>
      </c>
      <c r="M29" s="6">
        <v>22863</v>
      </c>
    </row>
    <row r="30" spans="1:13" x14ac:dyDescent="0.25">
      <c r="A30" s="2" t="s">
        <v>19</v>
      </c>
      <c r="B30" s="6">
        <v>25612</v>
      </c>
      <c r="C30" s="6">
        <v>23368</v>
      </c>
      <c r="D30" s="6">
        <v>18983</v>
      </c>
      <c r="E30" s="6">
        <v>25714</v>
      </c>
      <c r="F30" s="6">
        <v>31579</v>
      </c>
      <c r="G30" s="6">
        <v>42218</v>
      </c>
      <c r="H30" s="6">
        <v>40628</v>
      </c>
      <c r="I30" s="6">
        <v>36966</v>
      </c>
      <c r="J30" s="6">
        <v>30669</v>
      </c>
      <c r="K30" s="6">
        <v>26978</v>
      </c>
      <c r="L30" s="6">
        <v>27567</v>
      </c>
      <c r="M30" s="6">
        <v>26591</v>
      </c>
    </row>
    <row r="31" spans="1:13" x14ac:dyDescent="0.25">
      <c r="A31" s="2" t="s">
        <v>18</v>
      </c>
      <c r="B31" s="6">
        <v>28929</v>
      </c>
      <c r="C31" s="6">
        <v>27636</v>
      </c>
      <c r="D31" s="6">
        <v>23243</v>
      </c>
      <c r="E31" s="6">
        <v>26921</v>
      </c>
      <c r="F31" s="6">
        <v>35042</v>
      </c>
      <c r="G31" s="6">
        <v>47293</v>
      </c>
      <c r="H31" s="6">
        <v>48212</v>
      </c>
      <c r="I31" s="6">
        <v>43856</v>
      </c>
      <c r="J31" s="6">
        <v>34436</v>
      </c>
      <c r="K31" s="6">
        <v>33230</v>
      </c>
      <c r="L31" s="6">
        <v>33797</v>
      </c>
      <c r="M31" s="6">
        <v>31802</v>
      </c>
    </row>
    <row r="32" spans="1:13" x14ac:dyDescent="0.25">
      <c r="A32" s="2" t="s">
        <v>17</v>
      </c>
      <c r="B32" s="6">
        <v>35312</v>
      </c>
      <c r="C32" s="6">
        <v>31896</v>
      </c>
      <c r="D32" s="6">
        <v>29528</v>
      </c>
      <c r="E32" s="6">
        <v>28668</v>
      </c>
      <c r="F32" s="6">
        <v>36403</v>
      </c>
      <c r="G32" s="6">
        <v>49596</v>
      </c>
      <c r="H32" s="6">
        <v>51502</v>
      </c>
      <c r="I32" s="6">
        <v>60683</v>
      </c>
      <c r="J32" s="6">
        <v>57862</v>
      </c>
      <c r="K32" s="6">
        <v>40708</v>
      </c>
      <c r="L32" s="6">
        <v>31388</v>
      </c>
      <c r="M32" s="6">
        <v>25825</v>
      </c>
    </row>
    <row r="33" spans="1:15" x14ac:dyDescent="0.25">
      <c r="A33" s="2" t="s">
        <v>16</v>
      </c>
      <c r="B33" s="6">
        <v>26450</v>
      </c>
      <c r="C33" s="6">
        <v>24641</v>
      </c>
      <c r="D33" s="6">
        <v>25019</v>
      </c>
      <c r="E33" s="6">
        <v>21514</v>
      </c>
      <c r="F33" s="6">
        <v>24376</v>
      </c>
      <c r="G33" s="6">
        <v>29791</v>
      </c>
      <c r="H33" s="6">
        <v>29750</v>
      </c>
      <c r="I33" s="6">
        <v>31576</v>
      </c>
      <c r="J33" s="6">
        <v>29303</v>
      </c>
      <c r="K33" s="6">
        <v>28388</v>
      </c>
      <c r="L33" s="6">
        <v>30239</v>
      </c>
      <c r="M33" s="6">
        <v>30286</v>
      </c>
    </row>
    <row r="34" spans="1:15" x14ac:dyDescent="0.25">
      <c r="A34" s="2" t="s">
        <v>15</v>
      </c>
      <c r="B34" s="6">
        <v>32724</v>
      </c>
      <c r="C34" s="6">
        <v>32838</v>
      </c>
      <c r="D34" s="6">
        <v>37014</v>
      </c>
      <c r="E34" s="6">
        <v>23758</v>
      </c>
      <c r="F34" s="6">
        <v>26072</v>
      </c>
      <c r="G34" s="6">
        <v>33316</v>
      </c>
      <c r="H34" s="6">
        <v>38089</v>
      </c>
      <c r="I34" s="6">
        <v>40337</v>
      </c>
      <c r="J34" s="6">
        <v>34450</v>
      </c>
      <c r="K34" s="6">
        <v>33723</v>
      </c>
      <c r="L34" s="6">
        <v>37048</v>
      </c>
      <c r="M34" s="6">
        <v>39501</v>
      </c>
    </row>
    <row r="35" spans="1:15" x14ac:dyDescent="0.25">
      <c r="A35" s="2" t="s">
        <v>14</v>
      </c>
      <c r="B35" s="6">
        <v>46183</v>
      </c>
      <c r="C35" s="6">
        <v>47210</v>
      </c>
      <c r="D35" s="6">
        <v>43249</v>
      </c>
      <c r="E35" s="6">
        <v>31582</v>
      </c>
      <c r="F35" s="6">
        <v>18754</v>
      </c>
      <c r="G35" s="6">
        <v>12197</v>
      </c>
      <c r="H35" s="6">
        <v>11125</v>
      </c>
      <c r="I35" s="6">
        <v>14520</v>
      </c>
      <c r="J35" s="6">
        <v>16087</v>
      </c>
      <c r="K35" s="6">
        <v>18190</v>
      </c>
      <c r="L35" s="6">
        <v>22288</v>
      </c>
      <c r="M35" s="6">
        <v>22537</v>
      </c>
      <c r="O35" s="17"/>
    </row>
    <row r="36" spans="1:15" x14ac:dyDescent="0.25">
      <c r="A36" s="2" t="s">
        <v>22</v>
      </c>
      <c r="B36" s="6">
        <v>25482</v>
      </c>
      <c r="C36" s="6">
        <v>29077</v>
      </c>
      <c r="D36" s="6">
        <v>28998</v>
      </c>
      <c r="E36" s="1">
        <v>25978</v>
      </c>
      <c r="F36" s="1">
        <v>26665</v>
      </c>
      <c r="G36" s="1">
        <v>37388</v>
      </c>
      <c r="H36" s="1">
        <v>38240</v>
      </c>
      <c r="I36" s="1">
        <v>40333</v>
      </c>
      <c r="J36" s="1">
        <v>34095</v>
      </c>
      <c r="K36" s="1">
        <v>31303</v>
      </c>
    </row>
    <row r="39" spans="1:15" s="15" customFormat="1" ht="15.75" x14ac:dyDescent="0.25">
      <c r="A39" s="14" t="s">
        <v>37</v>
      </c>
    </row>
    <row r="40" spans="1:15" x14ac:dyDescent="0.25">
      <c r="B40" s="9" t="s">
        <v>2</v>
      </c>
      <c r="C40" s="9" t="s">
        <v>3</v>
      </c>
      <c r="D40" s="9" t="s">
        <v>4</v>
      </c>
      <c r="E40" s="9" t="s">
        <v>5</v>
      </c>
      <c r="F40" s="9" t="s">
        <v>6</v>
      </c>
      <c r="G40" s="9" t="s">
        <v>7</v>
      </c>
      <c r="H40" s="9" t="s">
        <v>8</v>
      </c>
      <c r="I40" s="9" t="s">
        <v>9</v>
      </c>
      <c r="J40" s="9" t="s">
        <v>10</v>
      </c>
      <c r="K40" s="9" t="s">
        <v>11</v>
      </c>
      <c r="L40" s="9" t="s">
        <v>12</v>
      </c>
      <c r="M40" s="9" t="s">
        <v>13</v>
      </c>
    </row>
    <row r="41" spans="1:15" x14ac:dyDescent="0.25">
      <c r="A41" s="2" t="s">
        <v>19</v>
      </c>
      <c r="B41" s="1">
        <f t="shared" ref="B41:M41" si="0">+B7-B30</f>
        <v>5711</v>
      </c>
      <c r="C41" s="1">
        <f t="shared" si="0"/>
        <v>5233</v>
      </c>
      <c r="D41" s="1">
        <f t="shared" si="0"/>
        <v>5377</v>
      </c>
      <c r="E41" s="1">
        <f t="shared" si="0"/>
        <v>5044</v>
      </c>
      <c r="F41" s="1">
        <f t="shared" si="0"/>
        <v>5411</v>
      </c>
      <c r="G41" s="1">
        <f t="shared" si="0"/>
        <v>6302</v>
      </c>
      <c r="H41" s="1">
        <f t="shared" si="0"/>
        <v>6032</v>
      </c>
      <c r="I41" s="1">
        <f t="shared" si="0"/>
        <v>6029</v>
      </c>
      <c r="J41" s="1">
        <f t="shared" si="0"/>
        <v>6125</v>
      </c>
      <c r="K41" s="1">
        <f t="shared" si="0"/>
        <v>5823</v>
      </c>
      <c r="L41" s="1">
        <f t="shared" si="0"/>
        <v>6119</v>
      </c>
      <c r="M41" s="1">
        <f t="shared" si="0"/>
        <v>5784</v>
      </c>
    </row>
    <row r="42" spans="1:15" x14ac:dyDescent="0.25">
      <c r="A42" s="2" t="s">
        <v>18</v>
      </c>
      <c r="B42" s="1">
        <f t="shared" ref="B42:M42" si="1">+B8-B31</f>
        <v>5907</v>
      </c>
      <c r="C42" s="1">
        <f t="shared" si="1"/>
        <v>5517</v>
      </c>
      <c r="D42" s="1">
        <f t="shared" si="1"/>
        <v>5832</v>
      </c>
      <c r="E42" s="1">
        <f t="shared" si="1"/>
        <v>5560</v>
      </c>
      <c r="F42" s="1">
        <f t="shared" si="1"/>
        <v>5590</v>
      </c>
      <c r="G42" s="1">
        <f t="shared" si="1"/>
        <v>6716</v>
      </c>
      <c r="H42" s="1">
        <f t="shared" si="1"/>
        <v>6549</v>
      </c>
      <c r="I42" s="1">
        <f t="shared" si="1"/>
        <v>6625</v>
      </c>
      <c r="J42" s="1">
        <f t="shared" si="1"/>
        <v>6349</v>
      </c>
      <c r="K42" s="1">
        <f t="shared" si="1"/>
        <v>6763</v>
      </c>
      <c r="L42" s="1">
        <f t="shared" si="1"/>
        <v>7313</v>
      </c>
      <c r="M42" s="1">
        <f t="shared" si="1"/>
        <v>6380</v>
      </c>
    </row>
    <row r="43" spans="1:15" x14ac:dyDescent="0.25">
      <c r="A43" s="2" t="s">
        <v>17</v>
      </c>
      <c r="B43" s="1">
        <f t="shared" ref="B43:M43" si="2">+B9-B32</f>
        <v>6516</v>
      </c>
      <c r="C43" s="1">
        <f t="shared" si="2"/>
        <v>6789</v>
      </c>
      <c r="D43" s="1">
        <f t="shared" si="2"/>
        <v>7167</v>
      </c>
      <c r="E43" s="1">
        <f t="shared" si="2"/>
        <v>6513</v>
      </c>
      <c r="F43" s="1">
        <f t="shared" si="2"/>
        <v>5996</v>
      </c>
      <c r="G43" s="1">
        <f t="shared" si="2"/>
        <v>7809</v>
      </c>
      <c r="H43" s="1">
        <f t="shared" si="2"/>
        <v>7617</v>
      </c>
      <c r="I43" s="1">
        <f t="shared" si="2"/>
        <v>8121</v>
      </c>
      <c r="J43" s="1">
        <f t="shared" si="2"/>
        <v>8679</v>
      </c>
      <c r="K43" s="1">
        <f t="shared" si="2"/>
        <v>8111</v>
      </c>
      <c r="L43" s="1">
        <f t="shared" si="2"/>
        <v>8370</v>
      </c>
      <c r="M43" s="1">
        <f t="shared" si="2"/>
        <v>8178</v>
      </c>
    </row>
    <row r="44" spans="1:15" x14ac:dyDescent="0.25">
      <c r="A44" s="2" t="s">
        <v>16</v>
      </c>
      <c r="B44" s="1">
        <f t="shared" ref="B44:M44" si="3">+B10-B33</f>
        <v>9445</v>
      </c>
      <c r="C44" s="1">
        <f t="shared" si="3"/>
        <v>8382</v>
      </c>
      <c r="D44" s="1">
        <f t="shared" si="3"/>
        <v>9309</v>
      </c>
      <c r="E44" s="1">
        <f t="shared" si="3"/>
        <v>8664</v>
      </c>
      <c r="F44" s="1">
        <f t="shared" si="3"/>
        <v>8174</v>
      </c>
      <c r="G44" s="1">
        <f t="shared" si="3"/>
        <v>9368</v>
      </c>
      <c r="H44" s="1">
        <f t="shared" si="3"/>
        <v>8546</v>
      </c>
      <c r="I44" s="1">
        <f t="shared" si="3"/>
        <v>9105</v>
      </c>
      <c r="J44" s="1">
        <f t="shared" si="3"/>
        <v>9513</v>
      </c>
      <c r="K44" s="1">
        <f t="shared" si="3"/>
        <v>10222</v>
      </c>
      <c r="L44" s="1">
        <f t="shared" si="3"/>
        <v>12175</v>
      </c>
      <c r="M44" s="1">
        <f t="shared" si="3"/>
        <v>10879</v>
      </c>
    </row>
    <row r="45" spans="1:15" x14ac:dyDescent="0.25">
      <c r="A45" s="2" t="s">
        <v>15</v>
      </c>
      <c r="B45" s="1">
        <f t="shared" ref="B45:M45" si="4">+B11-B34</f>
        <v>12783</v>
      </c>
      <c r="C45" s="1">
        <f t="shared" si="4"/>
        <v>12914</v>
      </c>
      <c r="D45" s="1">
        <f t="shared" si="4"/>
        <v>11723</v>
      </c>
      <c r="E45" s="1">
        <f t="shared" si="4"/>
        <v>9896</v>
      </c>
      <c r="F45" s="1">
        <f t="shared" si="4"/>
        <v>12237</v>
      </c>
      <c r="G45" s="1">
        <f t="shared" si="4"/>
        <v>12801</v>
      </c>
      <c r="H45" s="1">
        <f t="shared" si="4"/>
        <v>10413</v>
      </c>
      <c r="I45" s="1">
        <f t="shared" si="4"/>
        <v>15105</v>
      </c>
      <c r="J45" s="1">
        <f t="shared" si="4"/>
        <v>11322</v>
      </c>
      <c r="K45" s="1">
        <f t="shared" si="4"/>
        <v>13243</v>
      </c>
      <c r="L45" s="1">
        <f t="shared" si="4"/>
        <v>14913</v>
      </c>
      <c r="M45" s="1">
        <f t="shared" si="4"/>
        <v>17034</v>
      </c>
    </row>
    <row r="46" spans="1:15" x14ac:dyDescent="0.25">
      <c r="A46" s="2" t="s">
        <v>14</v>
      </c>
      <c r="B46" s="1">
        <f t="shared" ref="B46:M46" si="5">+B12-B35</f>
        <v>20525</v>
      </c>
      <c r="C46" s="1">
        <f t="shared" si="5"/>
        <v>16151</v>
      </c>
      <c r="D46" s="1">
        <f t="shared" si="5"/>
        <v>15163</v>
      </c>
      <c r="E46" s="1">
        <f t="shared" si="5"/>
        <v>10881</v>
      </c>
      <c r="F46" s="1">
        <f t="shared" si="5"/>
        <v>4801</v>
      </c>
      <c r="G46" s="1">
        <f t="shared" si="5"/>
        <v>4391</v>
      </c>
      <c r="H46" s="1">
        <f t="shared" si="5"/>
        <v>4641</v>
      </c>
      <c r="I46" s="1">
        <f t="shared" si="5"/>
        <v>5420</v>
      </c>
      <c r="J46" s="1">
        <f t="shared" si="5"/>
        <v>5570</v>
      </c>
      <c r="K46" s="1">
        <f t="shared" si="5"/>
        <v>6829</v>
      </c>
      <c r="L46" s="1">
        <f t="shared" si="5"/>
        <v>8279</v>
      </c>
      <c r="M46" s="1">
        <f t="shared" si="5"/>
        <v>8618</v>
      </c>
    </row>
    <row r="47" spans="1:15" x14ac:dyDescent="0.25">
      <c r="A47" s="2" t="s">
        <v>22</v>
      </c>
      <c r="B47" s="1">
        <f t="shared" ref="B47:K47" si="6">+B13-B36</f>
        <v>9360</v>
      </c>
      <c r="C47" s="1">
        <f t="shared" si="6"/>
        <v>9920</v>
      </c>
      <c r="D47" s="1">
        <f t="shared" si="6"/>
        <v>11507</v>
      </c>
      <c r="E47" s="1">
        <f t="shared" si="6"/>
        <v>9836</v>
      </c>
      <c r="F47" s="1">
        <f t="shared" si="6"/>
        <v>10011</v>
      </c>
      <c r="G47" s="1">
        <f t="shared" si="6"/>
        <v>12900</v>
      </c>
      <c r="H47" s="1">
        <f t="shared" si="6"/>
        <v>12643</v>
      </c>
      <c r="I47" s="1">
        <f t="shared" si="6"/>
        <v>11452</v>
      </c>
      <c r="J47" s="1">
        <f t="shared" si="6"/>
        <v>8743</v>
      </c>
      <c r="K47" s="1">
        <f t="shared" si="6"/>
        <v>8650</v>
      </c>
      <c r="L47" s="1"/>
      <c r="M47" s="1"/>
    </row>
    <row r="48" spans="1:15" x14ac:dyDescent="0.25">
      <c r="A48" s="2"/>
    </row>
  </sheetData>
  <sortState ref="A7:M12">
    <sortCondition ref="A7:A1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57"/>
  <sheetViews>
    <sheetView tabSelected="1" workbookViewId="0">
      <selection activeCell="A20" sqref="A20"/>
    </sheetView>
  </sheetViews>
  <sheetFormatPr defaultRowHeight="15" x14ac:dyDescent="0.25"/>
  <cols>
    <col min="1" max="1" width="17.42578125" customWidth="1"/>
    <col min="2" max="13" width="10.85546875" customWidth="1"/>
    <col min="14" max="14" width="11.42578125" customWidth="1"/>
    <col min="15" max="17" width="10.28515625" customWidth="1"/>
    <col min="18" max="18" width="13.28515625" bestFit="1" customWidth="1"/>
    <col min="19" max="19" width="12.85546875" customWidth="1"/>
  </cols>
  <sheetData>
    <row r="1" spans="1:21" ht="21" x14ac:dyDescent="0.35">
      <c r="A1" s="24" t="s">
        <v>45</v>
      </c>
    </row>
    <row r="3" spans="1:21" x14ac:dyDescent="0.25"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2</v>
      </c>
      <c r="L3" s="9" t="s">
        <v>3</v>
      </c>
      <c r="M3" s="9" t="s">
        <v>4</v>
      </c>
      <c r="N3" s="9"/>
      <c r="O3" s="9"/>
      <c r="P3" s="9"/>
      <c r="Q3" s="9"/>
      <c r="R3" s="9"/>
      <c r="S3" s="9"/>
    </row>
    <row r="4" spans="1:21" x14ac:dyDescent="0.25">
      <c r="A4" s="2">
        <v>2012</v>
      </c>
      <c r="B4" s="32">
        <f>+'Calendar Data'!B8</f>
        <v>30758</v>
      </c>
      <c r="C4" s="33">
        <f>+'Calendar Data'!C8</f>
        <v>36990</v>
      </c>
      <c r="D4" s="33">
        <f>+'Calendar Data'!D8</f>
        <v>48520</v>
      </c>
      <c r="E4" s="33">
        <f>+'Calendar Data'!E8</f>
        <v>46660</v>
      </c>
      <c r="F4" s="26">
        <f>+'Calendar Data'!F8</f>
        <v>42995</v>
      </c>
      <c r="G4" s="26">
        <f>+'Calendar Data'!G8</f>
        <v>36794</v>
      </c>
      <c r="H4" s="26">
        <f>+'Calendar Data'!H8</f>
        <v>32801</v>
      </c>
      <c r="I4" s="26">
        <f>+'Calendar Data'!I8</f>
        <v>33686</v>
      </c>
      <c r="J4" s="26">
        <f>+'Calendar Data'!J8</f>
        <v>32375</v>
      </c>
      <c r="K4" s="26">
        <f>+'Calendar Data'!K8</f>
        <v>34836</v>
      </c>
      <c r="L4" s="26">
        <f>+'Calendar Data'!L8</f>
        <v>33153</v>
      </c>
      <c r="M4" s="27">
        <f>+'Calendar Data'!M8</f>
        <v>29075</v>
      </c>
      <c r="N4" s="1"/>
      <c r="O4" s="1"/>
      <c r="P4" s="1"/>
      <c r="Q4" s="1"/>
      <c r="R4" s="1"/>
      <c r="S4" s="1"/>
      <c r="U4" s="5"/>
    </row>
    <row r="5" spans="1:21" x14ac:dyDescent="0.25">
      <c r="A5" s="2">
        <v>2013</v>
      </c>
      <c r="B5" s="34">
        <f>+'Calendar Data'!B9</f>
        <v>32481</v>
      </c>
      <c r="C5" s="35">
        <f>+'Calendar Data'!C9</f>
        <v>40632</v>
      </c>
      <c r="D5" s="35">
        <f>+'Calendar Data'!D9</f>
        <v>54009</v>
      </c>
      <c r="E5" s="35">
        <f>+'Calendar Data'!E9</f>
        <v>54761</v>
      </c>
      <c r="F5" s="28">
        <f>+'Calendar Data'!F9</f>
        <v>50481</v>
      </c>
      <c r="G5" s="28">
        <f>+'Calendar Data'!G9</f>
        <v>40785</v>
      </c>
      <c r="H5" s="28">
        <f>+'Calendar Data'!H9</f>
        <v>39993</v>
      </c>
      <c r="I5" s="28">
        <f>+'Calendar Data'!I9</f>
        <v>41110</v>
      </c>
      <c r="J5" s="28">
        <f>+'Calendar Data'!J9</f>
        <v>38182</v>
      </c>
      <c r="K5" s="28">
        <f>+'Calendar Data'!K9</f>
        <v>41828</v>
      </c>
      <c r="L5" s="28">
        <f>+'Calendar Data'!L9</f>
        <v>38685</v>
      </c>
      <c r="M5" s="29">
        <f>+'Calendar Data'!M9</f>
        <v>36695</v>
      </c>
      <c r="N5" s="1"/>
      <c r="O5" s="1"/>
      <c r="P5" s="1"/>
      <c r="Q5" s="1"/>
      <c r="R5" s="1"/>
      <c r="S5" s="1"/>
      <c r="U5" s="5"/>
    </row>
    <row r="6" spans="1:21" x14ac:dyDescent="0.25">
      <c r="A6" s="2">
        <v>2014</v>
      </c>
      <c r="B6" s="34">
        <f>+'Calendar Data'!B10</f>
        <v>35181</v>
      </c>
      <c r="C6" s="35">
        <f>+'Calendar Data'!C10</f>
        <v>42399</v>
      </c>
      <c r="D6" s="35">
        <f>+'Calendar Data'!D10</f>
        <v>57405</v>
      </c>
      <c r="E6" s="35">
        <f>+'Calendar Data'!E10</f>
        <v>59119</v>
      </c>
      <c r="F6" s="28">
        <f>+'Calendar Data'!F10</f>
        <v>68804</v>
      </c>
      <c r="G6" s="28">
        <f>+'Calendar Data'!G10</f>
        <v>66541</v>
      </c>
      <c r="H6" s="28">
        <f>+'Calendar Data'!H10</f>
        <v>48819</v>
      </c>
      <c r="I6" s="28">
        <f>+'Calendar Data'!I10</f>
        <v>39758</v>
      </c>
      <c r="J6" s="28">
        <f>+'Calendar Data'!J10</f>
        <v>34003</v>
      </c>
      <c r="K6" s="28">
        <f>+'Calendar Data'!K10</f>
        <v>35895</v>
      </c>
      <c r="L6" s="28">
        <f>+'Calendar Data'!L10</f>
        <v>33023</v>
      </c>
      <c r="M6" s="29">
        <f>+'Calendar Data'!M10</f>
        <v>34328</v>
      </c>
      <c r="N6" s="1"/>
      <c r="O6" s="1"/>
      <c r="P6" s="1"/>
      <c r="Q6" s="1"/>
      <c r="R6" s="1"/>
      <c r="S6" s="1"/>
      <c r="U6" s="5"/>
    </row>
    <row r="7" spans="1:21" x14ac:dyDescent="0.25">
      <c r="A7" s="2">
        <v>2015</v>
      </c>
      <c r="B7" s="34">
        <f>+'Calendar Data'!B11</f>
        <v>30178</v>
      </c>
      <c r="C7" s="35">
        <f>+'Calendar Data'!C11</f>
        <v>32550</v>
      </c>
      <c r="D7" s="35">
        <f>+'Calendar Data'!D11</f>
        <v>39159</v>
      </c>
      <c r="E7" s="35">
        <f>+'Calendar Data'!E11</f>
        <v>38296</v>
      </c>
      <c r="F7" s="28">
        <f>+'Calendar Data'!F11</f>
        <v>40681</v>
      </c>
      <c r="G7" s="28">
        <f>+'Calendar Data'!G11</f>
        <v>38816</v>
      </c>
      <c r="H7" s="28">
        <f>+'Calendar Data'!H11</f>
        <v>38610</v>
      </c>
      <c r="I7" s="28">
        <f>+'Calendar Data'!I11</f>
        <v>42414</v>
      </c>
      <c r="J7" s="28">
        <f>+'Calendar Data'!J11</f>
        <v>41165</v>
      </c>
      <c r="K7" s="28">
        <f>+'Calendar Data'!K11</f>
        <v>45507</v>
      </c>
      <c r="L7" s="28">
        <f>+'Calendar Data'!L11</f>
        <v>45752</v>
      </c>
      <c r="M7" s="29">
        <f>+'Calendar Data'!M11</f>
        <v>48737</v>
      </c>
      <c r="N7" s="1"/>
      <c r="O7" s="1"/>
      <c r="P7" s="1"/>
      <c r="Q7" s="1"/>
      <c r="R7" s="1"/>
      <c r="S7" s="1"/>
      <c r="U7" s="5"/>
    </row>
    <row r="8" spans="1:21" x14ac:dyDescent="0.25">
      <c r="A8" s="2">
        <v>2016</v>
      </c>
      <c r="B8" s="36">
        <f>+'Calendar Data'!B12</f>
        <v>33654</v>
      </c>
      <c r="C8" s="37">
        <f>+'Calendar Data'!C12</f>
        <v>38309</v>
      </c>
      <c r="D8" s="37">
        <f>+'Calendar Data'!D12</f>
        <v>46117</v>
      </c>
      <c r="E8" s="37">
        <f>+'Calendar Data'!E12</f>
        <v>48502</v>
      </c>
      <c r="F8" s="30">
        <f>+'Calendar Data'!F12</f>
        <v>55442</v>
      </c>
      <c r="G8" s="30">
        <f>+'Calendar Data'!G12</f>
        <v>45772</v>
      </c>
      <c r="H8" s="30">
        <f>+'Calendar Data'!H12</f>
        <v>46966</v>
      </c>
      <c r="I8" s="30">
        <f>+'Calendar Data'!I12</f>
        <v>51961</v>
      </c>
      <c r="J8" s="30">
        <f>+'Calendar Data'!J12</f>
        <v>56535</v>
      </c>
      <c r="K8" s="30">
        <f>+'Calendar Data'!K12</f>
        <v>66708</v>
      </c>
      <c r="L8" s="30">
        <f>+'Calendar Data'!L12</f>
        <v>63361</v>
      </c>
      <c r="M8" s="31">
        <f>+'Calendar Data'!M12</f>
        <v>58412</v>
      </c>
      <c r="N8" s="1"/>
      <c r="O8" s="1"/>
      <c r="P8" s="1"/>
      <c r="Q8" s="1"/>
      <c r="R8" s="1"/>
      <c r="S8" s="1"/>
      <c r="U8" s="5"/>
    </row>
    <row r="9" spans="1:21" x14ac:dyDescent="0.25">
      <c r="A9" s="11">
        <v>2017</v>
      </c>
      <c r="B9" s="1">
        <f>+'Calendar Data'!B13</f>
        <v>42463</v>
      </c>
      <c r="C9" s="1">
        <f>+'Calendar Data'!C13</f>
        <v>23555</v>
      </c>
      <c r="D9" s="1">
        <f>+'Calendar Data'!D13</f>
        <v>16588</v>
      </c>
      <c r="E9" s="1">
        <f>+'Calendar Data'!E13</f>
        <v>15766</v>
      </c>
      <c r="F9" s="1">
        <f>+'Calendar Data'!F13</f>
        <v>19940</v>
      </c>
      <c r="G9" s="1">
        <f>+'Calendar Data'!G13</f>
        <v>21657</v>
      </c>
      <c r="H9" s="1">
        <f>+'Calendar Data'!H13</f>
        <v>25019</v>
      </c>
      <c r="I9" s="1">
        <f>+'Calendar Data'!I13</f>
        <v>30567</v>
      </c>
      <c r="J9" s="1">
        <f>+'Calendar Data'!J13</f>
        <v>31155</v>
      </c>
      <c r="K9" s="1">
        <f>+'Calendar Data'!K13</f>
        <v>34842</v>
      </c>
      <c r="L9" s="1">
        <f>+'Calendar Data'!L13</f>
        <v>38997</v>
      </c>
      <c r="M9" s="1">
        <f>+'Calendar Data'!M13</f>
        <v>40505</v>
      </c>
      <c r="O9" s="1"/>
      <c r="U9" s="5"/>
    </row>
    <row r="10" spans="1:21" x14ac:dyDescent="0.25">
      <c r="A10" s="11">
        <v>2018</v>
      </c>
      <c r="B10" s="1">
        <f>+'Calendar Data'!B14</f>
        <v>35814</v>
      </c>
      <c r="C10" s="1">
        <f>+'Calendar Data'!C14</f>
        <v>36676</v>
      </c>
      <c r="D10" s="1">
        <f>+'Calendar Data'!D14</f>
        <v>50288</v>
      </c>
      <c r="E10" s="1">
        <f>+'Calendar Data'!E14</f>
        <v>50883</v>
      </c>
      <c r="F10" s="1">
        <f>+'Calendar Data'!F14</f>
        <v>51785</v>
      </c>
      <c r="G10" s="1">
        <f>+'Calendar Data'!G14</f>
        <v>42838</v>
      </c>
      <c r="H10" s="1">
        <f>+'Calendar Data'!H14</f>
        <v>39953</v>
      </c>
      <c r="I10" s="1"/>
      <c r="J10" s="1"/>
      <c r="K10" s="1"/>
      <c r="L10" s="1"/>
      <c r="M10" s="1"/>
      <c r="O10" s="5"/>
      <c r="U10" s="5"/>
    </row>
    <row r="11" spans="1:21" s="22" customFormat="1" x14ac:dyDescent="0.25">
      <c r="A11" s="19" t="s">
        <v>21</v>
      </c>
      <c r="B11" s="20">
        <f>+B10</f>
        <v>35814</v>
      </c>
      <c r="C11" s="20">
        <f>+C10</f>
        <v>36676</v>
      </c>
      <c r="D11" s="20">
        <f t="shared" ref="D11:F11" si="0">+D10</f>
        <v>50288</v>
      </c>
      <c r="E11" s="20">
        <f t="shared" si="0"/>
        <v>50883</v>
      </c>
      <c r="F11" s="21">
        <f>+F18</f>
        <v>53063.243050562858</v>
      </c>
      <c r="G11" s="21">
        <f>+G18</f>
        <v>46965.353310945036</v>
      </c>
      <c r="H11" s="21">
        <f t="shared" ref="H11:M11" si="1">+H18</f>
        <v>42546.411088118439</v>
      </c>
      <c r="I11" s="21">
        <f t="shared" si="1"/>
        <v>42903.72134731814</v>
      </c>
      <c r="J11" s="21">
        <f t="shared" si="1"/>
        <v>41534.237371109644</v>
      </c>
      <c r="K11" s="21">
        <f t="shared" si="1"/>
        <v>46157.503563995837</v>
      </c>
      <c r="L11" s="21">
        <f t="shared" si="1"/>
        <v>43939.715748273586</v>
      </c>
      <c r="M11" s="21">
        <f t="shared" si="1"/>
        <v>42558.321430091761</v>
      </c>
      <c r="O11" s="23"/>
      <c r="P11" s="20"/>
      <c r="U11" s="23"/>
    </row>
    <row r="12" spans="1:21" x14ac:dyDescent="0.2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5"/>
      <c r="P12" s="1"/>
    </row>
    <row r="13" spans="1:21" ht="15.75" x14ac:dyDescent="0.25">
      <c r="A13" s="14" t="s">
        <v>52</v>
      </c>
      <c r="B13" s="14">
        <v>4</v>
      </c>
      <c r="C13" s="14" t="s">
        <v>53</v>
      </c>
      <c r="D13" s="5"/>
      <c r="E13" s="5"/>
      <c r="F13" s="5"/>
      <c r="G13" s="5"/>
      <c r="H13" s="5"/>
      <c r="I13" s="5"/>
      <c r="O13" s="5"/>
    </row>
    <row r="14" spans="1:21" x14ac:dyDescent="0.25">
      <c r="A14" t="str">
        <f>+"2018 "&amp;B13&amp;"  Months"</f>
        <v>2018 4  Months</v>
      </c>
      <c r="B14" s="13">
        <f>+B10</f>
        <v>35814</v>
      </c>
      <c r="C14" s="13">
        <f t="shared" ref="C14" si="2">+C10</f>
        <v>36676</v>
      </c>
      <c r="D14" s="13">
        <f t="shared" ref="C14:F14" si="3">+D10</f>
        <v>50288</v>
      </c>
      <c r="E14" s="13">
        <f t="shared" si="3"/>
        <v>50883</v>
      </c>
      <c r="F14" s="13"/>
      <c r="O14" s="5"/>
    </row>
    <row r="15" spans="1:21" x14ac:dyDescent="0.25">
      <c r="A15" t="str">
        <f>+"2018 "&amp;$B$13&amp;"  Months Total"</f>
        <v>2018 4  Months Total</v>
      </c>
      <c r="B15" s="7"/>
      <c r="C15" s="7"/>
      <c r="D15" s="7"/>
      <c r="E15" s="5">
        <f>SUM(B10:E10)</f>
        <v>173661</v>
      </c>
      <c r="O15" s="5"/>
    </row>
    <row r="16" spans="1:21" x14ac:dyDescent="0.25">
      <c r="A16" t="str">
        <f>+"All other years - "&amp;B13&amp;" months, then monthly sum"</f>
        <v>All other years - 4 months, then monthly sum</v>
      </c>
      <c r="B16" s="5"/>
      <c r="C16" s="5"/>
      <c r="D16" s="5"/>
      <c r="E16" s="1">
        <f>SUM(B4:E8)</f>
        <v>845680</v>
      </c>
      <c r="F16" s="5">
        <f>SUM(F4:F8)</f>
        <v>258403</v>
      </c>
      <c r="G16" s="5">
        <f>SUM(G4:G8)</f>
        <v>228708</v>
      </c>
      <c r="H16" s="5">
        <f t="shared" ref="H16:M16" si="4">SUM(H4:H8)</f>
        <v>207189</v>
      </c>
      <c r="I16" s="5">
        <f t="shared" si="4"/>
        <v>208929</v>
      </c>
      <c r="J16" s="5">
        <f t="shared" si="4"/>
        <v>202260</v>
      </c>
      <c r="K16" s="5">
        <f t="shared" si="4"/>
        <v>224774</v>
      </c>
      <c r="L16" s="5">
        <f t="shared" si="4"/>
        <v>213974</v>
      </c>
      <c r="M16" s="5">
        <f t="shared" si="4"/>
        <v>207247</v>
      </c>
      <c r="O16" s="5"/>
    </row>
    <row r="17" spans="1:18" x14ac:dyDescent="0.25">
      <c r="A17" t="str">
        <f>+"Percent of First "&amp;B13&amp;" Months"</f>
        <v>Percent of First 4 Months</v>
      </c>
      <c r="B17" s="5"/>
      <c r="C17" s="5"/>
      <c r="D17" s="5"/>
      <c r="E17" s="5"/>
      <c r="F17" s="3">
        <f>+F16/$E$16</f>
        <v>0.30555647526251062</v>
      </c>
      <c r="G17" s="3">
        <f>+G16/$E$16</f>
        <v>0.27044272065083719</v>
      </c>
      <c r="H17" s="3">
        <f>+H16/$E$16</f>
        <v>0.24499692555103586</v>
      </c>
      <c r="I17" s="3">
        <f>+I16/$E$16</f>
        <v>0.24705444139627283</v>
      </c>
      <c r="J17" s="3">
        <f>+J16/$E$16</f>
        <v>0.23916847980323527</v>
      </c>
      <c r="K17" s="3">
        <f>+K16/$E$16</f>
        <v>0.26579084287200833</v>
      </c>
      <c r="L17" s="3">
        <f>+L16/$E$16</f>
        <v>0.25302005486708923</v>
      </c>
      <c r="M17" s="3">
        <f>+M16/$E$16</f>
        <v>0.24506550941254376</v>
      </c>
      <c r="O17" s="5"/>
    </row>
    <row r="18" spans="1:18" x14ac:dyDescent="0.25">
      <c r="A18" t="s">
        <v>44</v>
      </c>
      <c r="B18" s="5"/>
      <c r="C18" s="5"/>
      <c r="D18" s="5"/>
      <c r="E18" s="5"/>
      <c r="F18" s="1">
        <f>+F17*$E$15</f>
        <v>53063.243050562858</v>
      </c>
      <c r="G18" s="1">
        <f>+G17*$E$15</f>
        <v>46965.353310945036</v>
      </c>
      <c r="H18" s="1">
        <f>+H17*$E$15</f>
        <v>42546.411088118439</v>
      </c>
      <c r="I18" s="1">
        <f>+I17*$E$15</f>
        <v>42903.72134731814</v>
      </c>
      <c r="J18" s="1">
        <f>+J17*$E$15</f>
        <v>41534.237371109644</v>
      </c>
      <c r="K18" s="1">
        <f>+K17*$E$15</f>
        <v>46157.503563995837</v>
      </c>
      <c r="L18" s="1">
        <f>+L17*$E$15</f>
        <v>43939.715748273586</v>
      </c>
      <c r="M18" s="1">
        <f>+M17*$E$15</f>
        <v>42558.321430091761</v>
      </c>
      <c r="O18" s="5"/>
    </row>
    <row r="19" spans="1:18" x14ac:dyDescent="0.25">
      <c r="A19" t="s">
        <v>57</v>
      </c>
      <c r="B19" s="5"/>
      <c r="C19" s="5"/>
      <c r="D19" s="5"/>
      <c r="E19" s="5"/>
      <c r="F19" s="5">
        <f>+F10-F11</f>
        <v>-1278.2430505628581</v>
      </c>
      <c r="G19" s="5">
        <f>+G10-G11</f>
        <v>-4127.3533109450364</v>
      </c>
      <c r="H19" s="5">
        <f>+H10-H11</f>
        <v>-2593.4110881184388</v>
      </c>
      <c r="I19" s="5"/>
      <c r="J19" s="5"/>
      <c r="K19" s="5"/>
      <c r="L19" s="5"/>
      <c r="M19" s="5"/>
      <c r="N19" s="5">
        <f>SUM(G19:M19)</f>
        <v>-6720.7643990634751</v>
      </c>
      <c r="O19" s="5"/>
    </row>
    <row r="20" spans="1:18" x14ac:dyDescent="0.25">
      <c r="A20" t="s">
        <v>54</v>
      </c>
      <c r="B20" s="5"/>
      <c r="C20" s="5"/>
      <c r="D20" s="5"/>
      <c r="E20" s="5"/>
      <c r="F20" s="38">
        <f>+F19/F11</f>
        <v>-2.408904878551895E-2</v>
      </c>
      <c r="G20" s="38">
        <f>+G19/G11</f>
        <v>-8.7880810426761505E-2</v>
      </c>
      <c r="H20" s="38">
        <f>+H19/H11</f>
        <v>-6.0954873085468729E-2</v>
      </c>
      <c r="I20" s="5"/>
      <c r="O20" s="5"/>
    </row>
    <row r="21" spans="1:18" x14ac:dyDescent="0.25">
      <c r="B21" s="5"/>
      <c r="C21" s="5"/>
      <c r="D21" s="5"/>
      <c r="E21" s="5"/>
      <c r="F21" s="5"/>
      <c r="G21" s="5"/>
      <c r="H21" s="5"/>
      <c r="I21" s="5"/>
      <c r="O21" s="5"/>
    </row>
    <row r="22" spans="1:18" x14ac:dyDescent="0.25">
      <c r="B22" s="5"/>
      <c r="C22" s="5"/>
      <c r="D22" s="5"/>
      <c r="E22" s="5"/>
      <c r="F22" s="5"/>
      <c r="G22" s="5"/>
      <c r="H22" s="5"/>
      <c r="I22" s="5"/>
      <c r="O22" s="5"/>
    </row>
    <row r="23" spans="1:18" x14ac:dyDescent="0.25">
      <c r="B23" s="5"/>
      <c r="C23" s="5"/>
      <c r="D23" s="5"/>
      <c r="E23" s="5"/>
      <c r="F23" s="5"/>
      <c r="G23" s="5"/>
      <c r="H23" s="5"/>
      <c r="I23" s="5"/>
      <c r="O23" s="5"/>
    </row>
    <row r="24" spans="1:18" x14ac:dyDescent="0.25">
      <c r="B24" s="5"/>
      <c r="C24" s="5"/>
      <c r="D24" s="5"/>
      <c r="E24" s="5"/>
      <c r="F24" s="5"/>
      <c r="G24" s="5"/>
      <c r="H24" s="5"/>
      <c r="I24" s="5"/>
      <c r="O24" s="5"/>
    </row>
    <row r="25" spans="1:18" x14ac:dyDescent="0.25">
      <c r="C25" s="5"/>
      <c r="G25" s="5"/>
      <c r="H25" s="5"/>
      <c r="I25" s="5"/>
      <c r="J25" s="5"/>
      <c r="K25" s="5"/>
      <c r="L25" s="5"/>
      <c r="M25" s="5"/>
      <c r="N25" s="5"/>
    </row>
    <row r="26" spans="1:18" x14ac:dyDescent="0.25">
      <c r="H26" s="7"/>
      <c r="I26" s="7"/>
      <c r="J26" s="7"/>
      <c r="K26" s="7"/>
      <c r="L26" s="7"/>
      <c r="M26" s="7"/>
    </row>
    <row r="27" spans="1:18" x14ac:dyDescent="0.25">
      <c r="H27" s="5"/>
      <c r="I27" s="5"/>
      <c r="J27" s="5"/>
      <c r="K27" s="5"/>
      <c r="L27" s="5"/>
      <c r="M27" s="5"/>
      <c r="N27" s="5"/>
      <c r="R27" s="5"/>
    </row>
    <row r="28" spans="1:18" x14ac:dyDescent="0.25">
      <c r="B28" s="5"/>
      <c r="C28" s="5"/>
      <c r="D28" s="5"/>
      <c r="E28" s="5"/>
      <c r="F28" s="5"/>
      <c r="G28" s="5"/>
      <c r="H28" s="5"/>
      <c r="I28" s="5"/>
      <c r="R28" s="5"/>
    </row>
    <row r="29" spans="1:18" x14ac:dyDescent="0.25">
      <c r="B29" s="5"/>
      <c r="C29" s="3"/>
      <c r="D29" s="3"/>
      <c r="E29" s="3"/>
      <c r="F29" s="3"/>
      <c r="G29" s="5"/>
      <c r="H29" s="5"/>
      <c r="I29" s="5"/>
      <c r="R29" s="5"/>
    </row>
    <row r="30" spans="1:18" x14ac:dyDescent="0.25">
      <c r="N30" s="5"/>
      <c r="R30" s="5"/>
    </row>
    <row r="31" spans="1:18" x14ac:dyDescent="0.25">
      <c r="N31" s="5"/>
    </row>
    <row r="32" spans="1:18" x14ac:dyDescent="0.25">
      <c r="N32" s="7"/>
    </row>
    <row r="33" spans="3:18" x14ac:dyDescent="0.25">
      <c r="C33" s="3"/>
    </row>
    <row r="38" spans="3:18" x14ac:dyDescent="0.25">
      <c r="P38" s="4"/>
    </row>
    <row r="41" spans="3:18" x14ac:dyDescent="0.25">
      <c r="R41" s="1"/>
    </row>
    <row r="42" spans="3:18" x14ac:dyDescent="0.25">
      <c r="R42" s="1"/>
    </row>
    <row r="43" spans="3:18" x14ac:dyDescent="0.25">
      <c r="R43" s="1"/>
    </row>
    <row r="44" spans="3:18" x14ac:dyDescent="0.25">
      <c r="R44" s="1"/>
    </row>
    <row r="48" spans="3:18" x14ac:dyDescent="0.25">
      <c r="N48" s="8"/>
    </row>
    <row r="53" spans="13:17" x14ac:dyDescent="0.25">
      <c r="O53" s="4"/>
      <c r="Q53" s="1"/>
    </row>
    <row r="54" spans="13:17" x14ac:dyDescent="0.25">
      <c r="Q54" s="1"/>
    </row>
    <row r="55" spans="13:17" x14ac:dyDescent="0.25">
      <c r="Q55" s="1"/>
    </row>
    <row r="56" spans="13:17" x14ac:dyDescent="0.25">
      <c r="M56">
        <v>162</v>
      </c>
    </row>
    <row r="57" spans="13:17" x14ac:dyDescent="0.25">
      <c r="M57">
        <v>127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51"/>
  <sheetViews>
    <sheetView workbookViewId="0">
      <selection activeCell="H10" sqref="H10"/>
    </sheetView>
  </sheetViews>
  <sheetFormatPr defaultRowHeight="15" x14ac:dyDescent="0.25"/>
  <cols>
    <col min="1" max="1" width="17.42578125" customWidth="1"/>
    <col min="2" max="5" width="10.5703125" bestFit="1" customWidth="1"/>
    <col min="6" max="6" width="11.5703125" bestFit="1" customWidth="1"/>
    <col min="7" max="7" width="10.5703125" bestFit="1" customWidth="1"/>
    <col min="9" max="9" width="10.5703125" bestFit="1" customWidth="1"/>
    <col min="10" max="13" width="10.7109375" bestFit="1" customWidth="1"/>
    <col min="14" max="14" width="11.42578125" customWidth="1"/>
    <col min="15" max="17" width="10.28515625" customWidth="1"/>
    <col min="18" max="18" width="13.28515625" bestFit="1" customWidth="1"/>
    <col min="19" max="19" width="12.85546875" customWidth="1"/>
  </cols>
  <sheetData>
    <row r="1" spans="1:21" ht="21" x14ac:dyDescent="0.35">
      <c r="A1" s="24" t="s">
        <v>47</v>
      </c>
    </row>
    <row r="3" spans="1:21" x14ac:dyDescent="0.25"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2</v>
      </c>
      <c r="L3" s="9" t="s">
        <v>3</v>
      </c>
      <c r="M3" s="9" t="s">
        <v>4</v>
      </c>
      <c r="N3" s="9"/>
      <c r="O3" s="9"/>
      <c r="P3" s="9"/>
      <c r="Q3" s="9"/>
      <c r="R3" s="9"/>
      <c r="S3" s="9"/>
    </row>
    <row r="4" spans="1:21" x14ac:dyDescent="0.25">
      <c r="A4" s="2">
        <v>2012</v>
      </c>
      <c r="B4" s="32">
        <f>+'Calendar Data'!B31</f>
        <v>25714</v>
      </c>
      <c r="C4" s="33">
        <f>+'Calendar Data'!C31</f>
        <v>31579</v>
      </c>
      <c r="D4" s="33">
        <f>+'Calendar Data'!D31</f>
        <v>42218</v>
      </c>
      <c r="E4" s="33">
        <f>+'Calendar Data'!E31</f>
        <v>40628</v>
      </c>
      <c r="F4" s="26">
        <f>+'Calendar Data'!F31</f>
        <v>36966</v>
      </c>
      <c r="G4" s="26">
        <f>+'Calendar Data'!G31</f>
        <v>30669</v>
      </c>
      <c r="H4" s="26">
        <f>+'Calendar Data'!H31</f>
        <v>26978</v>
      </c>
      <c r="I4" s="26">
        <f>+'Calendar Data'!I31</f>
        <v>27567</v>
      </c>
      <c r="J4" s="26">
        <f>+'Calendar Data'!J31</f>
        <v>26591</v>
      </c>
      <c r="K4" s="26">
        <f>+'Calendar Data'!K31</f>
        <v>28929</v>
      </c>
      <c r="L4" s="26">
        <f>+'Calendar Data'!L31</f>
        <v>27636</v>
      </c>
      <c r="M4" s="27">
        <f>+'Calendar Data'!M31</f>
        <v>23243</v>
      </c>
      <c r="N4" s="1"/>
      <c r="O4" s="1"/>
      <c r="P4" s="1"/>
      <c r="Q4" s="1"/>
      <c r="R4" s="1"/>
      <c r="S4" s="1"/>
      <c r="U4" s="5"/>
    </row>
    <row r="5" spans="1:21" x14ac:dyDescent="0.25">
      <c r="A5" s="2">
        <v>2013</v>
      </c>
      <c r="B5" s="34">
        <f>+'Calendar Data'!B32</f>
        <v>26921</v>
      </c>
      <c r="C5" s="35">
        <f>+'Calendar Data'!C32</f>
        <v>35042</v>
      </c>
      <c r="D5" s="35">
        <f>+'Calendar Data'!D32</f>
        <v>47293</v>
      </c>
      <c r="E5" s="35">
        <f>+'Calendar Data'!E32</f>
        <v>48212</v>
      </c>
      <c r="F5" s="28">
        <f>+'Calendar Data'!F32</f>
        <v>43856</v>
      </c>
      <c r="G5" s="28">
        <f>+'Calendar Data'!G32</f>
        <v>34436</v>
      </c>
      <c r="H5" s="28">
        <f>+'Calendar Data'!H32</f>
        <v>33230</v>
      </c>
      <c r="I5" s="28">
        <f>+'Calendar Data'!I32</f>
        <v>33797</v>
      </c>
      <c r="J5" s="28">
        <f>+'Calendar Data'!J32</f>
        <v>31802</v>
      </c>
      <c r="K5" s="28">
        <f>+'Calendar Data'!K32</f>
        <v>35312</v>
      </c>
      <c r="L5" s="28">
        <f>+'Calendar Data'!L32</f>
        <v>31896</v>
      </c>
      <c r="M5" s="29">
        <f>+'Calendar Data'!M32</f>
        <v>29528</v>
      </c>
      <c r="N5" s="1"/>
      <c r="O5" s="1"/>
      <c r="P5" s="1"/>
      <c r="Q5" s="1"/>
      <c r="R5" s="1"/>
      <c r="S5" s="1"/>
      <c r="U5" s="5"/>
    </row>
    <row r="6" spans="1:21" x14ac:dyDescent="0.25">
      <c r="A6" s="2">
        <v>2014</v>
      </c>
      <c r="B6" s="34">
        <f>+'Calendar Data'!B33</f>
        <v>28668</v>
      </c>
      <c r="C6" s="35">
        <f>+'Calendar Data'!C33</f>
        <v>36403</v>
      </c>
      <c r="D6" s="35">
        <f>+'Calendar Data'!D33</f>
        <v>49596</v>
      </c>
      <c r="E6" s="35">
        <f>+'Calendar Data'!E33</f>
        <v>51502</v>
      </c>
      <c r="F6" s="28">
        <f>+'Calendar Data'!F33</f>
        <v>60683</v>
      </c>
      <c r="G6" s="28">
        <f>+'Calendar Data'!G33</f>
        <v>57862</v>
      </c>
      <c r="H6" s="28">
        <f>+'Calendar Data'!H33</f>
        <v>40708</v>
      </c>
      <c r="I6" s="28">
        <f>+'Calendar Data'!I33</f>
        <v>31388</v>
      </c>
      <c r="J6" s="28">
        <f>+'Calendar Data'!J33</f>
        <v>25825</v>
      </c>
      <c r="K6" s="28">
        <f>+'Calendar Data'!K33</f>
        <v>26450</v>
      </c>
      <c r="L6" s="28">
        <f>+'Calendar Data'!L33</f>
        <v>24641</v>
      </c>
      <c r="M6" s="29">
        <f>+'Calendar Data'!M33</f>
        <v>25019</v>
      </c>
      <c r="N6" s="1"/>
      <c r="O6" s="1"/>
      <c r="P6" s="1"/>
      <c r="Q6" s="1"/>
      <c r="R6" s="1"/>
      <c r="S6" s="1"/>
      <c r="U6" s="5"/>
    </row>
    <row r="7" spans="1:21" x14ac:dyDescent="0.25">
      <c r="A7" s="2">
        <v>2015</v>
      </c>
      <c r="B7" s="34">
        <f>+'Calendar Data'!B34</f>
        <v>21514</v>
      </c>
      <c r="C7" s="35">
        <f>+'Calendar Data'!C34</f>
        <v>24376</v>
      </c>
      <c r="D7" s="35">
        <f>+'Calendar Data'!D34</f>
        <v>29791</v>
      </c>
      <c r="E7" s="35">
        <f>+'Calendar Data'!E34</f>
        <v>29750</v>
      </c>
      <c r="F7" s="28">
        <f>+'Calendar Data'!F34</f>
        <v>31576</v>
      </c>
      <c r="G7" s="28">
        <f>+'Calendar Data'!G34</f>
        <v>29303</v>
      </c>
      <c r="H7" s="28">
        <f>+'Calendar Data'!H34</f>
        <v>28388</v>
      </c>
      <c r="I7" s="28">
        <f>+'Calendar Data'!I34</f>
        <v>30239</v>
      </c>
      <c r="J7" s="28">
        <f>+'Calendar Data'!J34</f>
        <v>30286</v>
      </c>
      <c r="K7" s="28">
        <f>+'Calendar Data'!K34</f>
        <v>32724</v>
      </c>
      <c r="L7" s="28">
        <f>+'Calendar Data'!L34</f>
        <v>32838</v>
      </c>
      <c r="M7" s="29">
        <f>+'Calendar Data'!M34</f>
        <v>37014</v>
      </c>
      <c r="N7" s="1"/>
      <c r="O7" s="1"/>
      <c r="P7" s="1"/>
      <c r="Q7" s="1"/>
      <c r="R7" s="1"/>
      <c r="S7" s="1"/>
      <c r="U7" s="5"/>
    </row>
    <row r="8" spans="1:21" x14ac:dyDescent="0.25">
      <c r="A8" s="2">
        <v>2016</v>
      </c>
      <c r="B8" s="36">
        <f>+'Calendar Data'!B35</f>
        <v>23758</v>
      </c>
      <c r="C8" s="37">
        <f>+'Calendar Data'!C35</f>
        <v>26072</v>
      </c>
      <c r="D8" s="37">
        <f>+'Calendar Data'!D35</f>
        <v>33316</v>
      </c>
      <c r="E8" s="37">
        <f>+'Calendar Data'!E35</f>
        <v>38089</v>
      </c>
      <c r="F8" s="30">
        <f>+'Calendar Data'!F35</f>
        <v>40337</v>
      </c>
      <c r="G8" s="30">
        <f>+'Calendar Data'!G35</f>
        <v>34450</v>
      </c>
      <c r="H8" s="30">
        <f>+'Calendar Data'!H35</f>
        <v>33723</v>
      </c>
      <c r="I8" s="30">
        <f>+'Calendar Data'!I35</f>
        <v>37048</v>
      </c>
      <c r="J8" s="30">
        <f>+'Calendar Data'!J35</f>
        <v>39501</v>
      </c>
      <c r="K8" s="30">
        <f>+'Calendar Data'!K35</f>
        <v>46183</v>
      </c>
      <c r="L8" s="30">
        <f>+'Calendar Data'!L35</f>
        <v>47210</v>
      </c>
      <c r="M8" s="31">
        <f>+'Calendar Data'!M35</f>
        <v>43249</v>
      </c>
      <c r="N8" s="1"/>
      <c r="O8" s="1"/>
      <c r="P8" s="1"/>
      <c r="Q8" s="1"/>
      <c r="R8" s="1"/>
      <c r="S8" s="1"/>
      <c r="U8" s="5"/>
    </row>
    <row r="9" spans="1:21" x14ac:dyDescent="0.25">
      <c r="A9" s="11">
        <v>2017</v>
      </c>
      <c r="B9" s="1">
        <f>+'Calendar Data'!B36</f>
        <v>31582</v>
      </c>
      <c r="C9" s="1">
        <f>+'Calendar Data'!C36</f>
        <v>18754</v>
      </c>
      <c r="D9" s="1">
        <f>+'Calendar Data'!D36</f>
        <v>12197</v>
      </c>
      <c r="E9" s="1">
        <f>+'Calendar Data'!E36</f>
        <v>11125</v>
      </c>
      <c r="F9" s="1">
        <f>+'Calendar Data'!F36</f>
        <v>14520</v>
      </c>
      <c r="G9" s="1">
        <f>+'Calendar Data'!G36</f>
        <v>16087</v>
      </c>
      <c r="H9" s="1">
        <f>+'Calendar Data'!H36</f>
        <v>18190</v>
      </c>
      <c r="I9" s="1">
        <f>+'Calendar Data'!I36</f>
        <v>22288</v>
      </c>
      <c r="J9" s="1">
        <f>+'Calendar Data'!J36</f>
        <v>22537</v>
      </c>
      <c r="K9" s="1">
        <f>+'Calendar Data'!K36</f>
        <v>25482</v>
      </c>
      <c r="L9" s="1">
        <f>+'Calendar Data'!L36</f>
        <v>29077</v>
      </c>
      <c r="M9" s="1">
        <f>+'Calendar Data'!M36</f>
        <v>28998</v>
      </c>
      <c r="O9" s="1"/>
      <c r="U9" s="5"/>
    </row>
    <row r="10" spans="1:21" x14ac:dyDescent="0.25">
      <c r="A10" s="11">
        <v>2018</v>
      </c>
      <c r="B10" s="1">
        <f>+'Calendar Data'!B37</f>
        <v>25978</v>
      </c>
      <c r="C10" s="1">
        <f>+'Calendar Data'!C37</f>
        <v>26665</v>
      </c>
      <c r="D10" s="1">
        <f>+'Calendar Data'!D37</f>
        <v>37388</v>
      </c>
      <c r="E10" s="1">
        <f>+'Calendar Data'!E37</f>
        <v>38240</v>
      </c>
      <c r="F10" s="1">
        <f>+'Calendar Data'!F37</f>
        <v>40333</v>
      </c>
      <c r="G10" s="1">
        <f>+'Calendar Data'!G37</f>
        <v>34095</v>
      </c>
      <c r="H10" s="1">
        <f>+'Calendar Data'!H37</f>
        <v>31303</v>
      </c>
      <c r="I10" s="1"/>
      <c r="J10" s="1"/>
      <c r="K10" s="1"/>
      <c r="L10" s="1"/>
      <c r="M10" s="1"/>
      <c r="O10" s="5"/>
      <c r="U10" s="5"/>
    </row>
    <row r="11" spans="1:21" s="22" customFormat="1" x14ac:dyDescent="0.25">
      <c r="A11" s="19" t="s">
        <v>21</v>
      </c>
      <c r="B11" s="20">
        <f>+B10</f>
        <v>25978</v>
      </c>
      <c r="C11" s="20">
        <f>+C10</f>
        <v>26665</v>
      </c>
      <c r="D11" s="20">
        <f t="shared" ref="D11:F11" si="0">+D10</f>
        <v>37388</v>
      </c>
      <c r="E11" s="20">
        <f t="shared" si="0"/>
        <v>38240</v>
      </c>
      <c r="F11" s="21">
        <f>+F18</f>
        <v>39649.007850043883</v>
      </c>
      <c r="G11" s="21">
        <f>+G18</f>
        <v>34689.026913194743</v>
      </c>
      <c r="H11" s="21">
        <f t="shared" ref="H11:M11" si="1">+H18</f>
        <v>30287.317858705002</v>
      </c>
      <c r="I11" s="21">
        <f t="shared" si="1"/>
        <v>29732.204253217504</v>
      </c>
      <c r="J11" s="21">
        <f t="shared" si="1"/>
        <v>28611.201744679496</v>
      </c>
      <c r="K11" s="21">
        <f t="shared" si="1"/>
        <v>31508.084760197093</v>
      </c>
      <c r="L11" s="21">
        <f t="shared" si="1"/>
        <v>30509.140363709044</v>
      </c>
      <c r="M11" s="21">
        <f t="shared" si="1"/>
        <v>29363.243202180631</v>
      </c>
      <c r="O11" s="23"/>
      <c r="P11" s="20"/>
      <c r="U11" s="23"/>
    </row>
    <row r="12" spans="1:21" x14ac:dyDescent="0.2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5"/>
      <c r="P12" s="1"/>
    </row>
    <row r="13" spans="1:21" ht="15.75" x14ac:dyDescent="0.25">
      <c r="A13" s="14" t="s">
        <v>43</v>
      </c>
      <c r="B13" s="5"/>
      <c r="C13" s="5"/>
      <c r="D13" s="5"/>
      <c r="E13" s="5"/>
      <c r="F13" s="5"/>
      <c r="G13" s="5"/>
      <c r="H13" s="5"/>
      <c r="I13" s="5"/>
      <c r="O13" s="5"/>
    </row>
    <row r="14" spans="1:21" x14ac:dyDescent="0.25">
      <c r="A14" t="str">
        <f>+'A+I'!A14</f>
        <v>2018 4  Months</v>
      </c>
      <c r="B14" s="13">
        <f>+B10</f>
        <v>25978</v>
      </c>
      <c r="C14" s="13">
        <f t="shared" ref="C14:E14" si="2">+C10</f>
        <v>26665</v>
      </c>
      <c r="D14" s="13">
        <f t="shared" si="2"/>
        <v>37388</v>
      </c>
      <c r="E14" s="13">
        <f t="shared" si="2"/>
        <v>38240</v>
      </c>
      <c r="F14" s="13"/>
      <c r="O14" s="5"/>
    </row>
    <row r="15" spans="1:21" x14ac:dyDescent="0.25">
      <c r="A15" t="str">
        <f>+'A+I'!A15</f>
        <v>2018 4  Months Total</v>
      </c>
      <c r="B15" s="7"/>
      <c r="C15" s="7"/>
      <c r="D15" s="7"/>
      <c r="E15" s="5">
        <f>SUM(B10:E10)</f>
        <v>128271</v>
      </c>
      <c r="O15" s="5"/>
    </row>
    <row r="16" spans="1:21" x14ac:dyDescent="0.25">
      <c r="A16" t="str">
        <f>+'A+I'!A16</f>
        <v>All other years - 4 months, then monthly sum</v>
      </c>
      <c r="B16" s="5"/>
      <c r="C16" s="5"/>
      <c r="D16" s="5"/>
      <c r="E16" s="1">
        <f>SUM(B4:E8)</f>
        <v>690442</v>
      </c>
      <c r="F16" s="5">
        <f>SUM(F4:F8)</f>
        <v>213418</v>
      </c>
      <c r="G16" s="5">
        <f>SUM(G4:G8)</f>
        <v>186720</v>
      </c>
      <c r="H16" s="5">
        <f t="shared" ref="H16:M16" si="3">SUM(H4:H8)</f>
        <v>163027</v>
      </c>
      <c r="I16" s="5">
        <f t="shared" si="3"/>
        <v>160039</v>
      </c>
      <c r="J16" s="5">
        <f t="shared" si="3"/>
        <v>154005</v>
      </c>
      <c r="K16" s="5">
        <f t="shared" si="3"/>
        <v>169598</v>
      </c>
      <c r="L16" s="5">
        <f t="shared" si="3"/>
        <v>164221</v>
      </c>
      <c r="M16" s="5">
        <f t="shared" si="3"/>
        <v>158053</v>
      </c>
      <c r="O16" s="5"/>
    </row>
    <row r="17" spans="1:18" x14ac:dyDescent="0.25">
      <c r="A17" t="str">
        <f>+'A+I'!A17</f>
        <v>Percent of First 4 Months</v>
      </c>
      <c r="B17" s="5"/>
      <c r="C17" s="5"/>
      <c r="D17" s="5"/>
      <c r="E17" s="5"/>
      <c r="F17" s="3">
        <f>+F16/$E$16</f>
        <v>0.30910344388087629</v>
      </c>
      <c r="G17" s="3">
        <f>+G16/$E$16</f>
        <v>0.27043546018347669</v>
      </c>
      <c r="H17" s="3">
        <f>+H16/$E$16</f>
        <v>0.23611976096471535</v>
      </c>
      <c r="I17" s="3">
        <f>+I16/$E$16</f>
        <v>0.23179209839494122</v>
      </c>
      <c r="J17" s="3">
        <f>+J16/$E$16</f>
        <v>0.22305276909573868</v>
      </c>
      <c r="K17" s="3">
        <f>+K16/$E$16</f>
        <v>0.24563685291450985</v>
      </c>
      <c r="L17" s="3">
        <f>+L16/$E$16</f>
        <v>0.23784908797552873</v>
      </c>
      <c r="M17" s="3">
        <f>+M16/$E$16</f>
        <v>0.22891568010057325</v>
      </c>
      <c r="O17" s="5"/>
    </row>
    <row r="18" spans="1:18" x14ac:dyDescent="0.25">
      <c r="A18" t="str">
        <f>+'A+I'!A18</f>
        <v>Forecast</v>
      </c>
      <c r="B18" s="5"/>
      <c r="C18" s="5"/>
      <c r="D18" s="5"/>
      <c r="E18" s="5"/>
      <c r="F18" s="1">
        <f>+F17*$E$15</f>
        <v>39649.007850043883</v>
      </c>
      <c r="G18" s="1">
        <f>+G17*$E$15</f>
        <v>34689.026913194743</v>
      </c>
      <c r="H18" s="1">
        <f>+H17*$E$15</f>
        <v>30287.317858705002</v>
      </c>
      <c r="I18" s="1">
        <f>+I17*$E$15</f>
        <v>29732.204253217504</v>
      </c>
      <c r="J18" s="1">
        <f>+J17*$E$15</f>
        <v>28611.201744679496</v>
      </c>
      <c r="K18" s="1">
        <f>+K17*$E$15</f>
        <v>31508.084760197093</v>
      </c>
      <c r="L18" s="1">
        <f>+L17*$E$15</f>
        <v>30509.140363709044</v>
      </c>
      <c r="M18" s="1">
        <f>+M17*$E$15</f>
        <v>29363.243202180631</v>
      </c>
      <c r="O18" s="5"/>
    </row>
    <row r="19" spans="1:18" x14ac:dyDescent="0.25">
      <c r="B19" s="5"/>
      <c r="C19" s="5"/>
      <c r="D19" s="5"/>
      <c r="E19" s="5"/>
      <c r="F19" s="5">
        <f>+F10-F11</f>
        <v>683.99214995611692</v>
      </c>
      <c r="G19" s="5">
        <f>+G10-G11</f>
        <v>-594.02691319474252</v>
      </c>
      <c r="H19" s="5">
        <f>+H10-H11</f>
        <v>1015.6821412949976</v>
      </c>
      <c r="I19" s="5"/>
      <c r="J19" s="5"/>
      <c r="K19" s="5"/>
      <c r="L19" s="5"/>
      <c r="M19" s="5"/>
      <c r="N19" s="5">
        <f>SUM(G19:M19)</f>
        <v>421.65522810025504</v>
      </c>
      <c r="O19" s="5"/>
    </row>
    <row r="20" spans="1:18" x14ac:dyDescent="0.25">
      <c r="H20" s="7"/>
      <c r="I20" s="7"/>
      <c r="J20" s="7"/>
      <c r="K20" s="7"/>
      <c r="L20" s="7"/>
      <c r="M20" s="7"/>
    </row>
    <row r="21" spans="1:18" x14ac:dyDescent="0.25">
      <c r="H21" s="5"/>
      <c r="I21" s="5"/>
      <c r="J21" s="5"/>
      <c r="K21" s="5"/>
      <c r="L21" s="5"/>
      <c r="M21" s="5"/>
      <c r="N21" s="5"/>
      <c r="R21" s="5"/>
    </row>
    <row r="22" spans="1:18" x14ac:dyDescent="0.25">
      <c r="B22" s="5"/>
      <c r="C22" s="5"/>
      <c r="D22" s="5"/>
      <c r="E22" s="5"/>
      <c r="F22" s="5"/>
      <c r="G22" s="5"/>
      <c r="H22" s="5"/>
      <c r="I22" s="5"/>
      <c r="R22" s="5"/>
    </row>
    <row r="23" spans="1:18" x14ac:dyDescent="0.25">
      <c r="B23" s="5"/>
      <c r="C23" s="3"/>
      <c r="D23" s="3"/>
      <c r="E23" s="3"/>
      <c r="F23" s="3"/>
      <c r="G23" s="5"/>
      <c r="H23" s="5"/>
      <c r="I23" s="5"/>
      <c r="R23" s="5"/>
    </row>
    <row r="24" spans="1:18" x14ac:dyDescent="0.25">
      <c r="N24" s="5"/>
      <c r="R24" s="5"/>
    </row>
    <row r="25" spans="1:18" x14ac:dyDescent="0.25">
      <c r="N25" s="5"/>
    </row>
    <row r="26" spans="1:18" x14ac:dyDescent="0.25">
      <c r="N26" s="7"/>
    </row>
    <row r="27" spans="1:18" x14ac:dyDescent="0.25">
      <c r="C27" s="3"/>
    </row>
    <row r="32" spans="1:18" x14ac:dyDescent="0.25">
      <c r="P32" s="4"/>
    </row>
    <row r="35" spans="14:18" x14ac:dyDescent="0.25">
      <c r="R35" s="1"/>
    </row>
    <row r="36" spans="14:18" x14ac:dyDescent="0.25">
      <c r="R36" s="1"/>
    </row>
    <row r="37" spans="14:18" x14ac:dyDescent="0.25">
      <c r="R37" s="1"/>
    </row>
    <row r="38" spans="14:18" x14ac:dyDescent="0.25">
      <c r="R38" s="1"/>
    </row>
    <row r="42" spans="14:18" x14ac:dyDescent="0.25">
      <c r="N42" s="8"/>
    </row>
    <row r="47" spans="14:18" x14ac:dyDescent="0.25">
      <c r="O47" s="4"/>
      <c r="Q47" s="1"/>
    </row>
    <row r="48" spans="14:18" x14ac:dyDescent="0.25">
      <c r="Q48" s="1"/>
    </row>
    <row r="49" spans="13:17" x14ac:dyDescent="0.25">
      <c r="Q49" s="1"/>
    </row>
    <row r="50" spans="13:17" x14ac:dyDescent="0.25">
      <c r="M50">
        <v>162</v>
      </c>
    </row>
    <row r="51" spans="13:17" x14ac:dyDescent="0.25">
      <c r="M51">
        <v>127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56"/>
  <sheetViews>
    <sheetView workbookViewId="0">
      <selection activeCell="A22" sqref="A22"/>
    </sheetView>
  </sheetViews>
  <sheetFormatPr defaultRowHeight="15" x14ac:dyDescent="0.25"/>
  <cols>
    <col min="1" max="1" width="17.42578125" customWidth="1"/>
    <col min="2" max="5" width="10.5703125" bestFit="1" customWidth="1"/>
    <col min="6" max="6" width="11.5703125" bestFit="1" customWidth="1"/>
    <col min="7" max="7" width="10.5703125" bestFit="1" customWidth="1"/>
    <col min="9" max="9" width="10.5703125" bestFit="1" customWidth="1"/>
    <col min="10" max="13" width="10.7109375" bestFit="1" customWidth="1"/>
    <col min="14" max="14" width="11.42578125" customWidth="1"/>
    <col min="15" max="17" width="10.28515625" customWidth="1"/>
    <col min="18" max="18" width="13.28515625" bestFit="1" customWidth="1"/>
    <col min="19" max="19" width="12.85546875" customWidth="1"/>
  </cols>
  <sheetData>
    <row r="1" spans="1:21" ht="21" x14ac:dyDescent="0.35">
      <c r="A1" s="24" t="s">
        <v>46</v>
      </c>
    </row>
    <row r="3" spans="1:21" x14ac:dyDescent="0.25"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2</v>
      </c>
      <c r="L3" s="9" t="s">
        <v>3</v>
      </c>
      <c r="M3" s="9" t="s">
        <v>4</v>
      </c>
      <c r="N3" s="9" t="s">
        <v>0</v>
      </c>
      <c r="O3" s="9"/>
      <c r="P3" s="9"/>
      <c r="Q3" s="9"/>
      <c r="R3" s="9"/>
      <c r="S3" s="9"/>
    </row>
    <row r="4" spans="1:21" x14ac:dyDescent="0.25">
      <c r="A4" s="2">
        <v>2012</v>
      </c>
      <c r="B4" s="32">
        <f>+'Calendar Data'!B41</f>
        <v>5044</v>
      </c>
      <c r="C4" s="33">
        <f>+'Calendar Data'!C41</f>
        <v>5411</v>
      </c>
      <c r="D4" s="33">
        <f>+'Calendar Data'!D41</f>
        <v>6302</v>
      </c>
      <c r="E4" s="33">
        <f>+'Calendar Data'!E41</f>
        <v>6032</v>
      </c>
      <c r="F4" s="26">
        <f>+'Calendar Data'!F41</f>
        <v>6029</v>
      </c>
      <c r="G4" s="26">
        <f>+'Calendar Data'!G41</f>
        <v>6125</v>
      </c>
      <c r="H4" s="26">
        <f>+'Calendar Data'!H41</f>
        <v>5823</v>
      </c>
      <c r="I4" s="26">
        <f>+'Calendar Data'!I41</f>
        <v>6119</v>
      </c>
      <c r="J4" s="26">
        <f>+'Calendar Data'!J41</f>
        <v>5784</v>
      </c>
      <c r="K4" s="26">
        <f>+'Calendar Data'!K41</f>
        <v>5907</v>
      </c>
      <c r="L4" s="26">
        <f>+'Calendar Data'!L41</f>
        <v>5517</v>
      </c>
      <c r="M4" s="26">
        <f>+'Calendar Data'!M41</f>
        <v>5832</v>
      </c>
      <c r="N4" s="27">
        <f>SUM(B4:M4)</f>
        <v>69925</v>
      </c>
      <c r="O4" s="1"/>
      <c r="P4" s="1"/>
      <c r="Q4" s="1"/>
      <c r="R4" s="1"/>
      <c r="S4" s="1"/>
      <c r="U4" s="5"/>
    </row>
    <row r="5" spans="1:21" x14ac:dyDescent="0.25">
      <c r="A5" s="2">
        <v>2013</v>
      </c>
      <c r="B5" s="34">
        <f>+'Calendar Data'!B42</f>
        <v>5560</v>
      </c>
      <c r="C5" s="35">
        <f>+'Calendar Data'!C42</f>
        <v>5590</v>
      </c>
      <c r="D5" s="35">
        <f>+'Calendar Data'!D42</f>
        <v>6716</v>
      </c>
      <c r="E5" s="35">
        <f>+'Calendar Data'!E42</f>
        <v>6549</v>
      </c>
      <c r="F5" s="28">
        <f>+'Calendar Data'!F42</f>
        <v>6625</v>
      </c>
      <c r="G5" s="28">
        <f>+'Calendar Data'!G42</f>
        <v>6349</v>
      </c>
      <c r="H5" s="28">
        <f>+'Calendar Data'!H42</f>
        <v>6763</v>
      </c>
      <c r="I5" s="28">
        <f>+'Calendar Data'!I42</f>
        <v>7313</v>
      </c>
      <c r="J5" s="28">
        <f>+'Calendar Data'!J42</f>
        <v>6380</v>
      </c>
      <c r="K5" s="28">
        <f>+'Calendar Data'!K42</f>
        <v>6516</v>
      </c>
      <c r="L5" s="28">
        <f>+'Calendar Data'!L42</f>
        <v>6789</v>
      </c>
      <c r="M5" s="28">
        <f>+'Calendar Data'!M42</f>
        <v>7167</v>
      </c>
      <c r="N5" s="29">
        <f t="shared" ref="N5:N11" si="0">SUM(B5:M5)</f>
        <v>78317</v>
      </c>
      <c r="O5" s="1"/>
      <c r="P5" s="1"/>
      <c r="Q5" s="1"/>
      <c r="R5" s="1"/>
      <c r="S5" s="1"/>
      <c r="U5" s="5"/>
    </row>
    <row r="6" spans="1:21" x14ac:dyDescent="0.25">
      <c r="A6" s="2">
        <v>2014</v>
      </c>
      <c r="B6" s="34">
        <f>+'Calendar Data'!B43</f>
        <v>6513</v>
      </c>
      <c r="C6" s="35">
        <f>+'Calendar Data'!C43</f>
        <v>5996</v>
      </c>
      <c r="D6" s="35">
        <f>+'Calendar Data'!D43</f>
        <v>7809</v>
      </c>
      <c r="E6" s="35">
        <f>+'Calendar Data'!E43</f>
        <v>7617</v>
      </c>
      <c r="F6" s="28">
        <f>+'Calendar Data'!F43</f>
        <v>8121</v>
      </c>
      <c r="G6" s="28">
        <f>+'Calendar Data'!G43</f>
        <v>8679</v>
      </c>
      <c r="H6" s="28">
        <f>+'Calendar Data'!H43</f>
        <v>8111</v>
      </c>
      <c r="I6" s="28">
        <f>+'Calendar Data'!I43</f>
        <v>8370</v>
      </c>
      <c r="J6" s="28">
        <f>+'Calendar Data'!J43</f>
        <v>8178</v>
      </c>
      <c r="K6" s="28">
        <f>+'Calendar Data'!K43</f>
        <v>9445</v>
      </c>
      <c r="L6" s="28">
        <f>+'Calendar Data'!L43</f>
        <v>8382</v>
      </c>
      <c r="M6" s="28">
        <f>+'Calendar Data'!M43</f>
        <v>9309</v>
      </c>
      <c r="N6" s="29">
        <f t="shared" si="0"/>
        <v>96530</v>
      </c>
      <c r="O6" s="1"/>
      <c r="P6" s="1"/>
      <c r="Q6" s="1"/>
      <c r="R6" s="1"/>
      <c r="S6" s="1"/>
      <c r="U6" s="5"/>
    </row>
    <row r="7" spans="1:21" x14ac:dyDescent="0.25">
      <c r="A7" s="2">
        <v>2015</v>
      </c>
      <c r="B7" s="34">
        <f>+'Calendar Data'!B44</f>
        <v>8664</v>
      </c>
      <c r="C7" s="35">
        <f>+'Calendar Data'!C44</f>
        <v>8174</v>
      </c>
      <c r="D7" s="35">
        <f>+'Calendar Data'!D44</f>
        <v>9368</v>
      </c>
      <c r="E7" s="35">
        <f>+'Calendar Data'!E44</f>
        <v>8546</v>
      </c>
      <c r="F7" s="28">
        <f>+'Calendar Data'!F44</f>
        <v>9105</v>
      </c>
      <c r="G7" s="28">
        <f>+'Calendar Data'!G44</f>
        <v>9513</v>
      </c>
      <c r="H7" s="28">
        <f>+'Calendar Data'!H44</f>
        <v>10222</v>
      </c>
      <c r="I7" s="28">
        <f>+'Calendar Data'!I44</f>
        <v>12175</v>
      </c>
      <c r="J7" s="28">
        <f>+'Calendar Data'!J44</f>
        <v>10879</v>
      </c>
      <c r="K7" s="28">
        <f>+'Calendar Data'!K44</f>
        <v>12783</v>
      </c>
      <c r="L7" s="28">
        <f>+'Calendar Data'!L44</f>
        <v>12914</v>
      </c>
      <c r="M7" s="28">
        <f>+'Calendar Data'!M44</f>
        <v>11723</v>
      </c>
      <c r="N7" s="29">
        <f t="shared" si="0"/>
        <v>124066</v>
      </c>
      <c r="O7" s="1"/>
      <c r="P7" s="1"/>
      <c r="Q7" s="1"/>
      <c r="R7" s="1"/>
      <c r="S7" s="1"/>
      <c r="U7" s="5"/>
    </row>
    <row r="8" spans="1:21" x14ac:dyDescent="0.25">
      <c r="A8" s="2">
        <v>2016</v>
      </c>
      <c r="B8" s="36">
        <f>+'Calendar Data'!B45</f>
        <v>9896</v>
      </c>
      <c r="C8" s="37">
        <f>+'Calendar Data'!C45</f>
        <v>12237</v>
      </c>
      <c r="D8" s="37">
        <f>+'Calendar Data'!D45</f>
        <v>12801</v>
      </c>
      <c r="E8" s="37">
        <f>+'Calendar Data'!E45</f>
        <v>10413</v>
      </c>
      <c r="F8" s="30">
        <f>+'Calendar Data'!F45</f>
        <v>15105</v>
      </c>
      <c r="G8" s="30">
        <f>+'Calendar Data'!G45</f>
        <v>11322</v>
      </c>
      <c r="H8" s="30">
        <f>+'Calendar Data'!H45</f>
        <v>13243</v>
      </c>
      <c r="I8" s="30">
        <f>+'Calendar Data'!I45</f>
        <v>14913</v>
      </c>
      <c r="J8" s="30">
        <f>+'Calendar Data'!J45</f>
        <v>17034</v>
      </c>
      <c r="K8" s="30">
        <f>+'Calendar Data'!K45</f>
        <v>20525</v>
      </c>
      <c r="L8" s="30">
        <f>+'Calendar Data'!L45</f>
        <v>16151</v>
      </c>
      <c r="M8" s="30">
        <f>+'Calendar Data'!M45</f>
        <v>15163</v>
      </c>
      <c r="N8" s="31">
        <f t="shared" si="0"/>
        <v>168803</v>
      </c>
      <c r="O8" s="1"/>
      <c r="P8" s="1"/>
      <c r="Q8" s="1"/>
      <c r="R8" s="1"/>
      <c r="S8" s="1"/>
      <c r="U8" s="5"/>
    </row>
    <row r="9" spans="1:21" x14ac:dyDescent="0.25">
      <c r="A9" s="11">
        <v>2017</v>
      </c>
      <c r="B9" s="1">
        <f>+'Calendar Data'!B46</f>
        <v>10881</v>
      </c>
      <c r="C9" s="1">
        <f>+'Calendar Data'!C46</f>
        <v>4801</v>
      </c>
      <c r="D9" s="1">
        <f>+'Calendar Data'!D46</f>
        <v>4391</v>
      </c>
      <c r="E9" s="1">
        <f>+'Calendar Data'!E46</f>
        <v>4641</v>
      </c>
      <c r="F9" s="1">
        <f>+'Calendar Data'!F46</f>
        <v>5420</v>
      </c>
      <c r="G9" s="1">
        <f>+'Calendar Data'!G46</f>
        <v>5570</v>
      </c>
      <c r="H9" s="1">
        <f>+'Calendar Data'!H46</f>
        <v>6829</v>
      </c>
      <c r="I9" s="1">
        <f>+'Calendar Data'!I46</f>
        <v>8279</v>
      </c>
      <c r="J9" s="1">
        <f>+'Calendar Data'!J46</f>
        <v>8618</v>
      </c>
      <c r="K9" s="1">
        <f>+'Calendar Data'!K46</f>
        <v>9360</v>
      </c>
      <c r="L9" s="1">
        <f>+'Calendar Data'!L46</f>
        <v>9920</v>
      </c>
      <c r="M9" s="1">
        <f>+'Calendar Data'!M46</f>
        <v>11507</v>
      </c>
      <c r="N9" s="1">
        <f t="shared" si="0"/>
        <v>90217</v>
      </c>
      <c r="O9" s="1"/>
      <c r="U9" s="5"/>
    </row>
    <row r="10" spans="1:21" x14ac:dyDescent="0.25">
      <c r="A10" s="11">
        <v>2018</v>
      </c>
      <c r="B10" s="1">
        <f>+'Calendar Data'!B47</f>
        <v>9836</v>
      </c>
      <c r="C10" s="1">
        <f>+'Calendar Data'!C47</f>
        <v>10011</v>
      </c>
      <c r="D10" s="1">
        <f>+'Calendar Data'!D47</f>
        <v>12900</v>
      </c>
      <c r="E10" s="1">
        <f>+'Calendar Data'!E47</f>
        <v>12643</v>
      </c>
      <c r="F10" s="1">
        <f>+'Calendar Data'!F47</f>
        <v>11452</v>
      </c>
      <c r="G10" s="1">
        <f>+'Calendar Data'!G47</f>
        <v>8743</v>
      </c>
      <c r="H10" s="1">
        <f>+'Calendar Data'!H47</f>
        <v>8650</v>
      </c>
      <c r="I10" s="1"/>
      <c r="J10" s="1"/>
      <c r="K10" s="1"/>
      <c r="L10" s="1"/>
      <c r="M10" s="1"/>
      <c r="N10" s="1">
        <f t="shared" si="0"/>
        <v>74235</v>
      </c>
      <c r="O10" s="5"/>
      <c r="U10" s="5"/>
    </row>
    <row r="11" spans="1:21" s="22" customFormat="1" x14ac:dyDescent="0.25">
      <c r="A11" s="19" t="s">
        <v>21</v>
      </c>
      <c r="B11" s="20">
        <f>+B10</f>
        <v>9836</v>
      </c>
      <c r="C11" s="20">
        <f>+C10</f>
        <v>10011</v>
      </c>
      <c r="D11" s="20">
        <f t="shared" ref="D11:E11" si="1">+D10</f>
        <v>12900</v>
      </c>
      <c r="E11" s="20">
        <f t="shared" si="1"/>
        <v>12643</v>
      </c>
      <c r="F11" s="21">
        <f>+F18</f>
        <v>13153.1529007073</v>
      </c>
      <c r="G11" s="21">
        <f>+G18</f>
        <v>12276.860820160013</v>
      </c>
      <c r="H11" s="21">
        <f t="shared" ref="H11:M11" si="2">+H18</f>
        <v>12912.516136512968</v>
      </c>
      <c r="I11" s="21">
        <f t="shared" si="2"/>
        <v>14294.934874193174</v>
      </c>
      <c r="J11" s="21">
        <f t="shared" si="2"/>
        <v>14109.267382986125</v>
      </c>
      <c r="K11" s="21">
        <f t="shared" si="2"/>
        <v>16132.896842268003</v>
      </c>
      <c r="L11" s="21">
        <f t="shared" si="2"/>
        <v>14547.267228384802</v>
      </c>
      <c r="M11" s="21">
        <f t="shared" si="2"/>
        <v>14383.821358172612</v>
      </c>
      <c r="N11" s="1">
        <f t="shared" si="0"/>
        <v>157200.71754338499</v>
      </c>
      <c r="O11" s="23"/>
      <c r="P11" s="20"/>
      <c r="U11" s="23"/>
    </row>
    <row r="12" spans="1:21" x14ac:dyDescent="0.2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5"/>
      <c r="P12" s="1"/>
    </row>
    <row r="13" spans="1:21" ht="15.75" x14ac:dyDescent="0.25">
      <c r="A13" s="14" t="s">
        <v>52</v>
      </c>
      <c r="B13" s="14"/>
      <c r="C13" s="14"/>
      <c r="D13" s="5"/>
      <c r="E13" s="5"/>
      <c r="F13" s="5"/>
      <c r="G13" s="5"/>
      <c r="H13" s="5"/>
      <c r="I13" s="5"/>
      <c r="O13" s="5"/>
    </row>
    <row r="14" spans="1:21" x14ac:dyDescent="0.25">
      <c r="A14" t="str">
        <f>+Apprehensions!A14</f>
        <v>2018 4  Months</v>
      </c>
      <c r="B14" s="13">
        <f>+B10</f>
        <v>9836</v>
      </c>
      <c r="C14" s="13">
        <f t="shared" ref="C14:E14" si="3">+C10</f>
        <v>10011</v>
      </c>
      <c r="D14" s="13">
        <f t="shared" si="3"/>
        <v>12900</v>
      </c>
      <c r="E14" s="13">
        <f t="shared" si="3"/>
        <v>12643</v>
      </c>
      <c r="F14" s="13"/>
      <c r="O14" s="5"/>
    </row>
    <row r="15" spans="1:21" x14ac:dyDescent="0.25">
      <c r="A15" t="str">
        <f>+Apprehensions!A15</f>
        <v>2018 4  Months Total</v>
      </c>
      <c r="B15" s="7"/>
      <c r="C15" s="7"/>
      <c r="D15" s="7"/>
      <c r="E15" s="5">
        <f>SUM(B10:E10)</f>
        <v>45390</v>
      </c>
      <c r="O15" s="5"/>
    </row>
    <row r="16" spans="1:21" x14ac:dyDescent="0.25">
      <c r="A16" t="str">
        <f>+Apprehensions!A16</f>
        <v>All other years - 4 months, then monthly sum</v>
      </c>
      <c r="B16" s="5"/>
      <c r="C16" s="5"/>
      <c r="D16" s="5"/>
      <c r="E16" s="1">
        <f>SUM(B4:E8)</f>
        <v>155238</v>
      </c>
      <c r="F16" s="5">
        <f>SUM(F4:F8)</f>
        <v>44985</v>
      </c>
      <c r="G16" s="5">
        <f>SUM(G4:G8)</f>
        <v>41988</v>
      </c>
      <c r="H16" s="5">
        <f t="shared" ref="H16:M16" si="4">SUM(H4:H8)</f>
        <v>44162</v>
      </c>
      <c r="I16" s="5">
        <f t="shared" si="4"/>
        <v>48890</v>
      </c>
      <c r="J16" s="5">
        <f t="shared" si="4"/>
        <v>48255</v>
      </c>
      <c r="K16" s="5">
        <f t="shared" si="4"/>
        <v>55176</v>
      </c>
      <c r="L16" s="5">
        <f t="shared" si="4"/>
        <v>49753</v>
      </c>
      <c r="M16" s="5">
        <f t="shared" si="4"/>
        <v>49194</v>
      </c>
      <c r="O16" s="5"/>
    </row>
    <row r="17" spans="1:18" x14ac:dyDescent="0.25">
      <c r="A17" t="str">
        <f>+Apprehensions!A17</f>
        <v>Percent of First 4 Months</v>
      </c>
      <c r="B17" s="5"/>
      <c r="C17" s="5"/>
      <c r="D17" s="5"/>
      <c r="E17" s="5"/>
      <c r="F17" s="3">
        <f>+F16/$E$16</f>
        <v>0.28978085262628994</v>
      </c>
      <c r="G17" s="3">
        <f>+G16/$E$16</f>
        <v>0.27047501256135742</v>
      </c>
      <c r="H17" s="3">
        <f>+H16/$E$16</f>
        <v>0.28447931563148199</v>
      </c>
      <c r="I17" s="3">
        <f>+I16/$E$16</f>
        <v>0.31493577603421841</v>
      </c>
      <c r="J17" s="3">
        <f>+J16/$E$16</f>
        <v>0.31084528272716733</v>
      </c>
      <c r="K17" s="3">
        <f>+K16/$E$16</f>
        <v>0.35542843891315273</v>
      </c>
      <c r="L17" s="3">
        <f>+L16/$E$16</f>
        <v>0.32049498189876191</v>
      </c>
      <c r="M17" s="3">
        <f>+M16/$E$16</f>
        <v>0.31689405944420823</v>
      </c>
      <c r="O17" s="5"/>
    </row>
    <row r="18" spans="1:18" x14ac:dyDescent="0.25">
      <c r="A18" t="str">
        <f>+Apprehensions!A18</f>
        <v>Forecast</v>
      </c>
      <c r="B18" s="5"/>
      <c r="C18" s="5"/>
      <c r="D18" s="5"/>
      <c r="E18" s="5"/>
      <c r="F18" s="12">
        <f>+F17*$E$15</f>
        <v>13153.1529007073</v>
      </c>
      <c r="G18" s="1">
        <f>+G17*$E$15</f>
        <v>12276.860820160013</v>
      </c>
      <c r="H18" s="1">
        <f>+H17*$E$15</f>
        <v>12912.516136512968</v>
      </c>
      <c r="I18" s="1">
        <f>+I17*$E$15</f>
        <v>14294.934874193174</v>
      </c>
      <c r="J18" s="1">
        <f>+J17*$E$15</f>
        <v>14109.267382986125</v>
      </c>
      <c r="K18" s="1">
        <f>+K17*$E$15</f>
        <v>16132.896842268003</v>
      </c>
      <c r="L18" s="1">
        <f>+L17*$E$15</f>
        <v>14547.267228384802</v>
      </c>
      <c r="M18" s="1">
        <f>+M17*$E$15</f>
        <v>14383.821358172612</v>
      </c>
      <c r="O18" s="5"/>
    </row>
    <row r="19" spans="1:18" x14ac:dyDescent="0.25">
      <c r="A19" t="s">
        <v>55</v>
      </c>
      <c r="B19" s="5"/>
      <c r="C19" s="5"/>
      <c r="D19" s="5"/>
      <c r="E19" s="5"/>
      <c r="F19" s="5">
        <f>+F11-F10</f>
        <v>1701.1529007073004</v>
      </c>
      <c r="G19" s="5">
        <f>+G11-G10</f>
        <v>3533.8608201600127</v>
      </c>
      <c r="H19" s="5">
        <f>+H11-H10</f>
        <v>4262.5161365129679</v>
      </c>
      <c r="I19" s="5"/>
      <c r="N19" s="1">
        <f>SUM(G19:M19)</f>
        <v>7796.3769566729807</v>
      </c>
      <c r="O19" s="5">
        <f>SUM(F11:H11)</f>
        <v>38342.529857380279</v>
      </c>
    </row>
    <row r="20" spans="1:18" x14ac:dyDescent="0.25">
      <c r="A20" t="s">
        <v>56</v>
      </c>
      <c r="B20" s="5"/>
      <c r="C20" s="5"/>
      <c r="D20" s="5"/>
      <c r="E20" s="5"/>
      <c r="F20" s="3">
        <f>+F19/F11</f>
        <v>0.12933422986482748</v>
      </c>
      <c r="G20" s="3">
        <f>+G19/G11</f>
        <v>0.28784726583826775</v>
      </c>
      <c r="H20" s="3">
        <f>+H19/H11</f>
        <v>0.33010732311573032</v>
      </c>
      <c r="I20" s="5"/>
      <c r="N20" s="3">
        <f>+N19/O19</f>
        <v>0.20333496474209073</v>
      </c>
      <c r="O20" s="5"/>
    </row>
    <row r="21" spans="1:18" x14ac:dyDescent="0.25">
      <c r="B21" s="5"/>
      <c r="C21" s="5"/>
      <c r="D21" s="5"/>
      <c r="E21" s="5"/>
      <c r="F21" s="5"/>
      <c r="G21" s="5"/>
      <c r="H21" s="5"/>
      <c r="I21" s="5"/>
      <c r="O21" s="5"/>
    </row>
    <row r="22" spans="1:18" x14ac:dyDescent="0.25">
      <c r="B22" s="5"/>
      <c r="C22" s="5"/>
      <c r="D22" s="5"/>
      <c r="E22" s="5"/>
      <c r="F22" s="5"/>
      <c r="G22" s="5"/>
      <c r="H22" s="5"/>
      <c r="I22" s="5"/>
      <c r="O22" s="5"/>
    </row>
    <row r="23" spans="1:18" x14ac:dyDescent="0.25">
      <c r="B23" s="5"/>
      <c r="C23" s="5"/>
      <c r="D23" s="5"/>
      <c r="E23" s="5"/>
      <c r="F23" s="5"/>
      <c r="G23" s="5"/>
      <c r="H23" s="5"/>
      <c r="I23" s="5"/>
      <c r="O23" s="5"/>
    </row>
    <row r="24" spans="1:18" x14ac:dyDescent="0.25">
      <c r="C24" s="5"/>
      <c r="G24" s="5"/>
      <c r="H24" s="5"/>
      <c r="I24" s="5"/>
      <c r="J24" s="5"/>
      <c r="K24" s="5"/>
      <c r="L24" s="5"/>
      <c r="M24" s="5"/>
      <c r="N24" s="5"/>
    </row>
    <row r="25" spans="1:18" x14ac:dyDescent="0.25">
      <c r="H25" s="7"/>
      <c r="I25" s="7"/>
      <c r="J25" s="7"/>
      <c r="K25" s="7"/>
      <c r="L25" s="7"/>
      <c r="M25" s="7"/>
    </row>
    <row r="26" spans="1:18" x14ac:dyDescent="0.25">
      <c r="H26" s="5"/>
      <c r="I26" s="5"/>
      <c r="J26" s="5"/>
      <c r="K26" s="5"/>
      <c r="L26" s="5"/>
      <c r="M26" s="5"/>
      <c r="N26" s="5"/>
      <c r="R26" s="5"/>
    </row>
    <row r="27" spans="1:18" x14ac:dyDescent="0.25">
      <c r="B27" s="5"/>
      <c r="C27" s="5"/>
      <c r="D27" s="5"/>
      <c r="E27" s="5"/>
      <c r="F27" s="5"/>
      <c r="G27" s="5"/>
      <c r="H27" s="5"/>
      <c r="I27" s="5"/>
      <c r="R27" s="5"/>
    </row>
    <row r="28" spans="1:18" x14ac:dyDescent="0.25">
      <c r="B28" s="5"/>
      <c r="C28" s="3"/>
      <c r="D28" s="3"/>
      <c r="E28" s="3"/>
      <c r="F28" s="3"/>
      <c r="G28" s="5"/>
      <c r="H28" s="5"/>
      <c r="I28" s="5"/>
      <c r="R28" s="5"/>
    </row>
    <row r="29" spans="1:18" x14ac:dyDescent="0.25">
      <c r="N29" s="5"/>
      <c r="R29" s="5"/>
    </row>
    <row r="30" spans="1:18" x14ac:dyDescent="0.25">
      <c r="N30" s="5"/>
    </row>
    <row r="31" spans="1:18" x14ac:dyDescent="0.25">
      <c r="N31" s="7"/>
    </row>
    <row r="32" spans="1:18" x14ac:dyDescent="0.25">
      <c r="C32" s="3"/>
    </row>
    <row r="37" spans="14:18" x14ac:dyDescent="0.25">
      <c r="P37" s="4"/>
    </row>
    <row r="40" spans="14:18" x14ac:dyDescent="0.25">
      <c r="R40" s="1"/>
    </row>
    <row r="41" spans="14:18" x14ac:dyDescent="0.25">
      <c r="R41" s="1"/>
    </row>
    <row r="42" spans="14:18" x14ac:dyDescent="0.25">
      <c r="R42" s="1"/>
    </row>
    <row r="43" spans="14:18" x14ac:dyDescent="0.25">
      <c r="R43" s="1"/>
    </row>
    <row r="47" spans="14:18" x14ac:dyDescent="0.25">
      <c r="N47" s="8"/>
    </row>
    <row r="52" spans="13:17" x14ac:dyDescent="0.25">
      <c r="O52" s="4"/>
      <c r="Q52" s="1"/>
    </row>
    <row r="53" spans="13:17" x14ac:dyDescent="0.25">
      <c r="Q53" s="1"/>
    </row>
    <row r="54" spans="13:17" x14ac:dyDescent="0.25">
      <c r="Q54" s="1"/>
    </row>
    <row r="55" spans="13:17" x14ac:dyDescent="0.25">
      <c r="M55">
        <v>162</v>
      </c>
    </row>
    <row r="56" spans="13:17" x14ac:dyDescent="0.25">
      <c r="M56">
        <v>127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48"/>
  <sheetViews>
    <sheetView topLeftCell="A19" zoomScale="120" zoomScaleNormal="120" workbookViewId="0">
      <selection activeCell="E11" sqref="E11"/>
    </sheetView>
  </sheetViews>
  <sheetFormatPr defaultRowHeight="15" x14ac:dyDescent="0.25"/>
  <cols>
    <col min="2" max="13" width="9.42578125" customWidth="1"/>
    <col min="14" max="14" width="12.28515625" customWidth="1"/>
    <col min="15" max="17" width="10.28515625" customWidth="1"/>
    <col min="18" max="18" width="13.28515625" bestFit="1" customWidth="1"/>
    <col min="19" max="19" width="12.85546875" customWidth="1"/>
  </cols>
  <sheetData>
    <row r="1" spans="1:16" ht="18.75" x14ac:dyDescent="0.3">
      <c r="A1" s="25" t="s">
        <v>48</v>
      </c>
      <c r="J1" s="10"/>
      <c r="P1" t="s">
        <v>1</v>
      </c>
    </row>
    <row r="2" spans="1:16" ht="18.75" x14ac:dyDescent="0.3">
      <c r="A2" s="25" t="s">
        <v>49</v>
      </c>
    </row>
    <row r="3" spans="1:16" ht="18.75" x14ac:dyDescent="0.3">
      <c r="A3" s="25" t="s">
        <v>51</v>
      </c>
    </row>
    <row r="5" spans="1:16" s="15" customFormat="1" ht="15.75" x14ac:dyDescent="0.25">
      <c r="A5" s="14" t="s">
        <v>23</v>
      </c>
      <c r="I5" s="8"/>
    </row>
    <row r="6" spans="1:16" x14ac:dyDescent="0.25"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2</v>
      </c>
      <c r="L6" s="9" t="s">
        <v>3</v>
      </c>
      <c r="M6" s="9" t="s">
        <v>4</v>
      </c>
      <c r="N6" s="9" t="s">
        <v>0</v>
      </c>
    </row>
    <row r="7" spans="1:16" x14ac:dyDescent="0.25">
      <c r="A7" s="2">
        <v>2011</v>
      </c>
      <c r="B7" s="1"/>
      <c r="C7" s="1"/>
      <c r="D7" s="1"/>
      <c r="E7" s="1"/>
      <c r="F7" s="1"/>
      <c r="G7" s="1"/>
      <c r="H7" s="1"/>
      <c r="I7" s="1"/>
      <c r="J7" s="1"/>
      <c r="K7" s="1">
        <f>+'Appr Inadmiss FY Data'!B7</f>
        <v>31323</v>
      </c>
      <c r="L7" s="1">
        <f>+'Appr Inadmiss FY Data'!C7</f>
        <v>28601</v>
      </c>
      <c r="M7" s="1">
        <f>+'Appr Inadmiss FY Data'!D7</f>
        <v>24360</v>
      </c>
      <c r="N7" s="5">
        <f>SUM(B7:M7)</f>
        <v>84284</v>
      </c>
    </row>
    <row r="8" spans="1:16" x14ac:dyDescent="0.25">
      <c r="A8" s="2">
        <v>2012</v>
      </c>
      <c r="B8" s="1">
        <f>+'Appr Inadmiss FY Data'!E7</f>
        <v>30758</v>
      </c>
      <c r="C8" s="1">
        <f>+'Appr Inadmiss FY Data'!F7</f>
        <v>36990</v>
      </c>
      <c r="D8" s="1">
        <f>+'Appr Inadmiss FY Data'!G7</f>
        <v>48520</v>
      </c>
      <c r="E8" s="1">
        <f>+'Appr Inadmiss FY Data'!H7</f>
        <v>46660</v>
      </c>
      <c r="F8" s="1">
        <f>+'Appr Inadmiss FY Data'!I7</f>
        <v>42995</v>
      </c>
      <c r="G8" s="1">
        <f>+'Appr Inadmiss FY Data'!J7</f>
        <v>36794</v>
      </c>
      <c r="H8" s="1">
        <f>+'Appr Inadmiss FY Data'!K7</f>
        <v>32801</v>
      </c>
      <c r="I8" s="1">
        <f>+'Appr Inadmiss FY Data'!L7</f>
        <v>33686</v>
      </c>
      <c r="J8" s="1">
        <f>+'Appr Inadmiss FY Data'!M7</f>
        <v>32375</v>
      </c>
      <c r="K8" s="1">
        <f>+'Appr Inadmiss FY Data'!B8</f>
        <v>34836</v>
      </c>
      <c r="L8" s="1">
        <f>+'Appr Inadmiss FY Data'!C8</f>
        <v>33153</v>
      </c>
      <c r="M8" s="1">
        <f>+'Appr Inadmiss FY Data'!D8</f>
        <v>29075</v>
      </c>
      <c r="N8" s="5">
        <f t="shared" ref="N8:N14" si="0">SUM(B8:M8)</f>
        <v>438643</v>
      </c>
    </row>
    <row r="9" spans="1:16" x14ac:dyDescent="0.25">
      <c r="A9" s="2">
        <v>2013</v>
      </c>
      <c r="B9" s="1">
        <f>+'Appr Inadmiss FY Data'!E8</f>
        <v>32481</v>
      </c>
      <c r="C9" s="1">
        <f>+'Appr Inadmiss FY Data'!F8</f>
        <v>40632</v>
      </c>
      <c r="D9" s="1">
        <f>+'Appr Inadmiss FY Data'!G8</f>
        <v>54009</v>
      </c>
      <c r="E9" s="1">
        <f>+'Appr Inadmiss FY Data'!H8</f>
        <v>54761</v>
      </c>
      <c r="F9" s="1">
        <f>+'Appr Inadmiss FY Data'!I8</f>
        <v>50481</v>
      </c>
      <c r="G9" s="1">
        <f>+'Appr Inadmiss FY Data'!J8</f>
        <v>40785</v>
      </c>
      <c r="H9" s="1">
        <f>+'Appr Inadmiss FY Data'!K8</f>
        <v>39993</v>
      </c>
      <c r="I9" s="1">
        <f>+'Appr Inadmiss FY Data'!L8</f>
        <v>41110</v>
      </c>
      <c r="J9" s="1">
        <f>+'Appr Inadmiss FY Data'!M8</f>
        <v>38182</v>
      </c>
      <c r="K9" s="1">
        <f>+'Appr Inadmiss FY Data'!B9</f>
        <v>41828</v>
      </c>
      <c r="L9" s="1">
        <f>+'Appr Inadmiss FY Data'!C9</f>
        <v>38685</v>
      </c>
      <c r="M9" s="1">
        <f>+'Appr Inadmiss FY Data'!D9</f>
        <v>36695</v>
      </c>
      <c r="N9" s="5">
        <f t="shared" si="0"/>
        <v>509642</v>
      </c>
    </row>
    <row r="10" spans="1:16" x14ac:dyDescent="0.25">
      <c r="A10" s="2">
        <v>2014</v>
      </c>
      <c r="B10" s="1">
        <f>+'Appr Inadmiss FY Data'!E9</f>
        <v>35181</v>
      </c>
      <c r="C10" s="1">
        <f>+'Appr Inadmiss FY Data'!F9</f>
        <v>42399</v>
      </c>
      <c r="D10" s="1">
        <f>+'Appr Inadmiss FY Data'!G9</f>
        <v>57405</v>
      </c>
      <c r="E10" s="1">
        <f>+'Appr Inadmiss FY Data'!H9</f>
        <v>59119</v>
      </c>
      <c r="F10" s="1">
        <f>+'Appr Inadmiss FY Data'!I9</f>
        <v>68804</v>
      </c>
      <c r="G10" s="1">
        <f>+'Appr Inadmiss FY Data'!J9</f>
        <v>66541</v>
      </c>
      <c r="H10" s="1">
        <f>+'Appr Inadmiss FY Data'!K9</f>
        <v>48819</v>
      </c>
      <c r="I10" s="1">
        <f>+'Appr Inadmiss FY Data'!L9</f>
        <v>39758</v>
      </c>
      <c r="J10" s="1">
        <f>+'Appr Inadmiss FY Data'!M9</f>
        <v>34003</v>
      </c>
      <c r="K10" s="1">
        <f>+'Appr Inadmiss FY Data'!B10</f>
        <v>35895</v>
      </c>
      <c r="L10" s="1">
        <f>+'Appr Inadmiss FY Data'!C10</f>
        <v>33023</v>
      </c>
      <c r="M10" s="1">
        <f>+'Appr Inadmiss FY Data'!D10</f>
        <v>34328</v>
      </c>
      <c r="N10" s="5">
        <f t="shared" si="0"/>
        <v>555275</v>
      </c>
    </row>
    <row r="11" spans="1:16" x14ac:dyDescent="0.25">
      <c r="A11" s="2">
        <v>2015</v>
      </c>
      <c r="B11" s="1">
        <f>+'Appr Inadmiss FY Data'!E10</f>
        <v>30178</v>
      </c>
      <c r="C11" s="1">
        <f>+'Appr Inadmiss FY Data'!F10</f>
        <v>32550</v>
      </c>
      <c r="D11" s="1">
        <f>+'Appr Inadmiss FY Data'!G10</f>
        <v>39159</v>
      </c>
      <c r="E11" s="1">
        <f>+'Appr Inadmiss FY Data'!H10</f>
        <v>38296</v>
      </c>
      <c r="F11" s="1">
        <f>+'Appr Inadmiss FY Data'!I10</f>
        <v>40681</v>
      </c>
      <c r="G11" s="1">
        <f>+'Appr Inadmiss FY Data'!J10</f>
        <v>38816</v>
      </c>
      <c r="H11" s="1">
        <f>+'Appr Inadmiss FY Data'!K10</f>
        <v>38610</v>
      </c>
      <c r="I11" s="1">
        <f>+'Appr Inadmiss FY Data'!L10</f>
        <v>42414</v>
      </c>
      <c r="J11" s="1">
        <f>+'Appr Inadmiss FY Data'!M10</f>
        <v>41165</v>
      </c>
      <c r="K11" s="1">
        <f>+'Appr Inadmiss FY Data'!B11</f>
        <v>45507</v>
      </c>
      <c r="L11" s="1">
        <f>+'Appr Inadmiss FY Data'!C11</f>
        <v>45752</v>
      </c>
      <c r="M11" s="1">
        <f>+'Appr Inadmiss FY Data'!D11</f>
        <v>48737</v>
      </c>
      <c r="N11" s="5">
        <f t="shared" si="0"/>
        <v>481865</v>
      </c>
    </row>
    <row r="12" spans="1:16" x14ac:dyDescent="0.25">
      <c r="A12" s="2">
        <v>2016</v>
      </c>
      <c r="B12" s="1">
        <f>+'Appr Inadmiss FY Data'!E11</f>
        <v>33654</v>
      </c>
      <c r="C12" s="1">
        <f>+'Appr Inadmiss FY Data'!F11</f>
        <v>38309</v>
      </c>
      <c r="D12" s="1">
        <f>+'Appr Inadmiss FY Data'!G11</f>
        <v>46117</v>
      </c>
      <c r="E12" s="1">
        <f>+'Appr Inadmiss FY Data'!H11</f>
        <v>48502</v>
      </c>
      <c r="F12" s="1">
        <f>+'Appr Inadmiss FY Data'!I11</f>
        <v>55442</v>
      </c>
      <c r="G12" s="1">
        <f>+'Appr Inadmiss FY Data'!J11</f>
        <v>45772</v>
      </c>
      <c r="H12" s="1">
        <f>+'Appr Inadmiss FY Data'!K11</f>
        <v>46966</v>
      </c>
      <c r="I12" s="1">
        <f>+'Appr Inadmiss FY Data'!L11</f>
        <v>51961</v>
      </c>
      <c r="J12" s="1">
        <f>+'Appr Inadmiss FY Data'!M11</f>
        <v>56535</v>
      </c>
      <c r="K12" s="1">
        <f>+'Appr Inadmiss FY Data'!B12</f>
        <v>66708</v>
      </c>
      <c r="L12" s="1">
        <f>+'Appr Inadmiss FY Data'!C12</f>
        <v>63361</v>
      </c>
      <c r="M12" s="1">
        <f>+'Appr Inadmiss FY Data'!D12</f>
        <v>58412</v>
      </c>
      <c r="N12" s="5">
        <f t="shared" si="0"/>
        <v>611739</v>
      </c>
    </row>
    <row r="13" spans="1:16" x14ac:dyDescent="0.25">
      <c r="A13" s="2">
        <v>2017</v>
      </c>
      <c r="B13" s="1">
        <f>+'Appr Inadmiss FY Data'!E12</f>
        <v>42463</v>
      </c>
      <c r="C13" s="1">
        <f>+'Appr Inadmiss FY Data'!F12</f>
        <v>23555</v>
      </c>
      <c r="D13" s="1">
        <f>+'Appr Inadmiss FY Data'!G12</f>
        <v>16588</v>
      </c>
      <c r="E13" s="1">
        <f>+'Appr Inadmiss FY Data'!H12</f>
        <v>15766</v>
      </c>
      <c r="F13" s="1">
        <f>+'Appr Inadmiss FY Data'!I12</f>
        <v>19940</v>
      </c>
      <c r="G13" s="1">
        <f>+'Appr Inadmiss FY Data'!J12</f>
        <v>21657</v>
      </c>
      <c r="H13" s="1">
        <f>+'Appr Inadmiss FY Data'!K12</f>
        <v>25019</v>
      </c>
      <c r="I13" s="1">
        <f>+'Appr Inadmiss FY Data'!L12</f>
        <v>30567</v>
      </c>
      <c r="J13" s="1">
        <f>+'Appr Inadmiss FY Data'!M12</f>
        <v>31155</v>
      </c>
      <c r="K13" s="1">
        <f>+'Appr Inadmiss FY Data'!B13</f>
        <v>34842</v>
      </c>
      <c r="L13" s="1">
        <f>+'Appr Inadmiss FY Data'!C13</f>
        <v>38997</v>
      </c>
      <c r="M13" s="1">
        <f>+'Appr Inadmiss FY Data'!D13</f>
        <v>40505</v>
      </c>
      <c r="N13" s="5">
        <f t="shared" si="0"/>
        <v>341054</v>
      </c>
    </row>
    <row r="14" spans="1:16" x14ac:dyDescent="0.25">
      <c r="A14" s="2">
        <v>2018</v>
      </c>
      <c r="B14" s="1">
        <f>+'Appr Inadmiss FY Data'!E13</f>
        <v>35814</v>
      </c>
      <c r="C14" s="1">
        <f>+'Appr Inadmiss FY Data'!F13</f>
        <v>36676</v>
      </c>
      <c r="D14" s="1">
        <f>+'Appr Inadmiss FY Data'!G13</f>
        <v>50288</v>
      </c>
      <c r="E14" s="1">
        <f>+'Appr Inadmiss FY Data'!H13</f>
        <v>50883</v>
      </c>
      <c r="F14" s="1">
        <f>+'Appr Inadmiss FY Data'!I13</f>
        <v>51785</v>
      </c>
      <c r="G14" s="1">
        <f>+'Appr Inadmiss FY Data'!J13</f>
        <v>42838</v>
      </c>
      <c r="H14" s="1">
        <f>+'Appr Inadmiss FY Data'!K13</f>
        <v>39953</v>
      </c>
      <c r="I14" s="1">
        <f>+'Appr Inadmiss FY Data'!L13</f>
        <v>0</v>
      </c>
      <c r="J14" s="1">
        <f>+'Appr Inadmiss FY Data'!M13</f>
        <v>0</v>
      </c>
      <c r="K14" s="1">
        <f>+'Appr Inadmiss FY Data'!B14</f>
        <v>0</v>
      </c>
      <c r="L14" s="1">
        <f>+'Appr Inadmiss FY Data'!C14</f>
        <v>0</v>
      </c>
      <c r="M14" s="1">
        <f>+'Appr Inadmiss FY Data'!D14</f>
        <v>0</v>
      </c>
      <c r="N14" s="5">
        <f t="shared" si="0"/>
        <v>308237</v>
      </c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6" ht="15.75" x14ac:dyDescent="0.25">
      <c r="A16" s="14" t="s">
        <v>20</v>
      </c>
      <c r="N16" s="18"/>
    </row>
    <row r="17" spans="1:14" x14ac:dyDescent="0.25">
      <c r="B17" s="9" t="s">
        <v>5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2</v>
      </c>
      <c r="L17" s="9" t="s">
        <v>3</v>
      </c>
      <c r="M17" s="9" t="s">
        <v>4</v>
      </c>
      <c r="N17" s="9" t="s">
        <v>0</v>
      </c>
    </row>
    <row r="18" spans="1:14" x14ac:dyDescent="0.25">
      <c r="A18" s="2">
        <v>1999</v>
      </c>
      <c r="B18" s="6"/>
      <c r="C18" s="6"/>
      <c r="D18" s="6"/>
      <c r="E18" s="6"/>
      <c r="F18" s="6"/>
      <c r="G18" s="6"/>
      <c r="H18" s="6"/>
      <c r="I18" s="6"/>
      <c r="J18" s="6"/>
      <c r="K18" s="6">
        <f>+'Appr Inadmiss FY Data'!B18</f>
        <v>91410</v>
      </c>
      <c r="L18" s="6">
        <f>+'Appr Inadmiss FY Data'!C18</f>
        <v>76196</v>
      </c>
      <c r="M18" s="6">
        <f>+'Appr Inadmiss FY Data'!D18</f>
        <v>71252</v>
      </c>
      <c r="N18" s="5">
        <f t="shared" ref="N18:N37" si="1">SUM(B18:M18)</f>
        <v>238858</v>
      </c>
    </row>
    <row r="19" spans="1:14" x14ac:dyDescent="0.25">
      <c r="A19" s="2">
        <v>2000</v>
      </c>
      <c r="B19" s="6">
        <f>+'Appr Inadmiss FY Data'!E18</f>
        <v>185979</v>
      </c>
      <c r="C19" s="6">
        <f>+'Appr Inadmiss FY Data'!F18</f>
        <v>211328</v>
      </c>
      <c r="D19" s="6">
        <f>+'Appr Inadmiss FY Data'!G18</f>
        <v>220063</v>
      </c>
      <c r="E19" s="6">
        <f>+'Appr Inadmiss FY Data'!H18</f>
        <v>180050</v>
      </c>
      <c r="F19" s="6">
        <f>+'Appr Inadmiss FY Data'!I18</f>
        <v>166296</v>
      </c>
      <c r="G19" s="6">
        <f>+'Appr Inadmiss FY Data'!J18</f>
        <v>115093</v>
      </c>
      <c r="H19" s="6">
        <f>+'Appr Inadmiss FY Data'!K18</f>
        <v>113956</v>
      </c>
      <c r="I19" s="6">
        <f>+'Appr Inadmiss FY Data'!L18</f>
        <v>114312</v>
      </c>
      <c r="J19" s="6">
        <f>+'Appr Inadmiss FY Data'!M18</f>
        <v>97744</v>
      </c>
      <c r="K19" s="6">
        <f>+'Appr Inadmiss FY Data'!B19</f>
        <v>82632</v>
      </c>
      <c r="L19" s="6">
        <f>+'Appr Inadmiss FY Data'!C19</f>
        <v>67709</v>
      </c>
      <c r="M19" s="6">
        <f>+'Appr Inadmiss FY Data'!D19</f>
        <v>55081</v>
      </c>
      <c r="N19" s="5">
        <f t="shared" si="1"/>
        <v>1610243</v>
      </c>
    </row>
    <row r="20" spans="1:14" x14ac:dyDescent="0.25">
      <c r="A20" s="2">
        <v>2001</v>
      </c>
      <c r="B20" s="6">
        <f>+'Appr Inadmiss FY Data'!E19</f>
        <v>125090</v>
      </c>
      <c r="C20" s="6">
        <f>+'Appr Inadmiss FY Data'!F19</f>
        <v>152229</v>
      </c>
      <c r="D20" s="6">
        <f>+'Appr Inadmiss FY Data'!G19</f>
        <v>170580</v>
      </c>
      <c r="E20" s="6">
        <f>+'Appr Inadmiss FY Data'!H19</f>
        <v>142813</v>
      </c>
      <c r="F20" s="6">
        <f>+'Appr Inadmiss FY Data'!I19</f>
        <v>122927</v>
      </c>
      <c r="G20" s="6">
        <f>+'Appr Inadmiss FY Data'!J19</f>
        <v>89131</v>
      </c>
      <c r="H20" s="6">
        <f>+'Appr Inadmiss FY Data'!K19</f>
        <v>83602</v>
      </c>
      <c r="I20" s="6">
        <f>+'Appr Inadmiss FY Data'!L19</f>
        <v>84648</v>
      </c>
      <c r="J20" s="6">
        <f>+'Appr Inadmiss FY Data'!M19</f>
        <v>59276</v>
      </c>
      <c r="K20" s="6">
        <f>+'Appr Inadmiss FY Data'!B20</f>
        <v>37812</v>
      </c>
      <c r="L20" s="6">
        <f>+'Appr Inadmiss FY Data'!C20</f>
        <v>32506</v>
      </c>
      <c r="M20" s="6">
        <f>+'Appr Inadmiss FY Data'!D20</f>
        <v>31501</v>
      </c>
      <c r="N20" s="5">
        <f t="shared" si="1"/>
        <v>1132115</v>
      </c>
    </row>
    <row r="21" spans="1:14" x14ac:dyDescent="0.25">
      <c r="A21" s="2">
        <v>2002</v>
      </c>
      <c r="B21" s="6">
        <f>+'Appr Inadmiss FY Data'!E20</f>
        <v>79793</v>
      </c>
      <c r="C21" s="6">
        <f>+'Appr Inadmiss FY Data'!F20</f>
        <v>95724</v>
      </c>
      <c r="D21" s="6">
        <f>+'Appr Inadmiss FY Data'!G20</f>
        <v>126992</v>
      </c>
      <c r="E21" s="6">
        <f>+'Appr Inadmiss FY Data'!H20</f>
        <v>121921</v>
      </c>
      <c r="F21" s="6">
        <f>+'Appr Inadmiss FY Data'!I20</f>
        <v>97424</v>
      </c>
      <c r="G21" s="6">
        <f>+'Appr Inadmiss FY Data'!J20</f>
        <v>78655</v>
      </c>
      <c r="H21" s="6">
        <f>+'Appr Inadmiss FY Data'!K20</f>
        <v>76661</v>
      </c>
      <c r="I21" s="6">
        <f>+'Appr Inadmiss FY Data'!L20</f>
        <v>82557</v>
      </c>
      <c r="J21" s="6">
        <f>+'Appr Inadmiss FY Data'!M20</f>
        <v>68263</v>
      </c>
      <c r="K21" s="6">
        <f>+'Appr Inadmiss FY Data'!B21</f>
        <v>61792</v>
      </c>
      <c r="L21" s="6">
        <f>+'Appr Inadmiss FY Data'!C21</f>
        <v>47731</v>
      </c>
      <c r="M21" s="6">
        <f>+'Appr Inadmiss FY Data'!D21</f>
        <v>37824</v>
      </c>
      <c r="N21" s="5">
        <f t="shared" si="1"/>
        <v>975337</v>
      </c>
    </row>
    <row r="22" spans="1:14" x14ac:dyDescent="0.25">
      <c r="A22" s="2">
        <v>2003</v>
      </c>
      <c r="B22" s="6">
        <f>+'Appr Inadmiss FY Data'!E21</f>
        <v>86925</v>
      </c>
      <c r="C22" s="6">
        <f>+'Appr Inadmiss FY Data'!F21</f>
        <v>96869</v>
      </c>
      <c r="D22" s="6">
        <f>+'Appr Inadmiss FY Data'!G21</f>
        <v>98399</v>
      </c>
      <c r="E22" s="6">
        <f>+'Appr Inadmiss FY Data'!H21</f>
        <v>75359</v>
      </c>
      <c r="F22" s="6">
        <f>+'Appr Inadmiss FY Data'!I21</f>
        <v>88690</v>
      </c>
      <c r="G22" s="6">
        <f>+'Appr Inadmiss FY Data'!J21</f>
        <v>75530</v>
      </c>
      <c r="H22" s="6">
        <f>+'Appr Inadmiss FY Data'!K21</f>
        <v>79284</v>
      </c>
      <c r="I22" s="6">
        <f>+'Appr Inadmiss FY Data'!L21</f>
        <v>84486</v>
      </c>
      <c r="J22" s="6">
        <f>+'Appr Inadmiss FY Data'!M21</f>
        <v>72176</v>
      </c>
      <c r="K22" s="6">
        <f>+'Appr Inadmiss FY Data'!B22</f>
        <v>65391</v>
      </c>
      <c r="L22" s="6">
        <f>+'Appr Inadmiss FY Data'!C22</f>
        <v>57894</v>
      </c>
      <c r="M22" s="6">
        <f>+'Appr Inadmiss FY Data'!D22</f>
        <v>43614</v>
      </c>
      <c r="N22" s="5">
        <f t="shared" si="1"/>
        <v>924617</v>
      </c>
    </row>
    <row r="23" spans="1:14" x14ac:dyDescent="0.25">
      <c r="A23" s="2">
        <v>2004</v>
      </c>
      <c r="B23" s="6">
        <f>+'Appr Inadmiss FY Data'!E22</f>
        <v>92521</v>
      </c>
      <c r="C23" s="6">
        <f>+'Appr Inadmiss FY Data'!F22</f>
        <v>110669</v>
      </c>
      <c r="D23" s="6">
        <f>+'Appr Inadmiss FY Data'!G22</f>
        <v>154981</v>
      </c>
      <c r="E23" s="6">
        <f>+'Appr Inadmiss FY Data'!H22</f>
        <v>135468</v>
      </c>
      <c r="F23" s="6">
        <f>+'Appr Inadmiss FY Data'!I22</f>
        <v>118726</v>
      </c>
      <c r="G23" s="6">
        <f>+'Appr Inadmiss FY Data'!J22</f>
        <v>94590</v>
      </c>
      <c r="H23" s="6">
        <f>+'Appr Inadmiss FY Data'!K22</f>
        <v>92165</v>
      </c>
      <c r="I23" s="6">
        <f>+'Appr Inadmiss FY Data'!L22</f>
        <v>93246</v>
      </c>
      <c r="J23" s="6">
        <f>+'Appr Inadmiss FY Data'!M22</f>
        <v>80017</v>
      </c>
      <c r="K23" s="6">
        <f>+'Appr Inadmiss FY Data'!B23</f>
        <v>75913</v>
      </c>
      <c r="L23" s="6">
        <f>+'Appr Inadmiss FY Data'!C23</f>
        <v>65135</v>
      </c>
      <c r="M23" s="6">
        <f>+'Appr Inadmiss FY Data'!D23</f>
        <v>48406</v>
      </c>
      <c r="N23" s="5">
        <f t="shared" si="1"/>
        <v>1161837</v>
      </c>
    </row>
    <row r="24" spans="1:14" x14ac:dyDescent="0.25">
      <c r="A24" s="2">
        <v>2005</v>
      </c>
      <c r="B24" s="6">
        <f>+'Appr Inadmiss FY Data'!E23</f>
        <v>93020</v>
      </c>
      <c r="C24" s="6">
        <f>+'Appr Inadmiss FY Data'!F23</f>
        <v>113775</v>
      </c>
      <c r="D24" s="6">
        <f>+'Appr Inadmiss FY Data'!G23</f>
        <v>143048</v>
      </c>
      <c r="E24" s="6">
        <f>+'Appr Inadmiss FY Data'!H23</f>
        <v>140062</v>
      </c>
      <c r="F24" s="6">
        <f>+'Appr Inadmiss FY Data'!I23</f>
        <v>115823</v>
      </c>
      <c r="G24" s="6">
        <f>+'Appr Inadmiss FY Data'!J23</f>
        <v>90786</v>
      </c>
      <c r="H24" s="6">
        <f>+'Appr Inadmiss FY Data'!K23</f>
        <v>94954</v>
      </c>
      <c r="I24" s="6">
        <f>+'Appr Inadmiss FY Data'!L23</f>
        <v>96733</v>
      </c>
      <c r="J24" s="6">
        <f>+'Appr Inadmiss FY Data'!M23</f>
        <v>93741</v>
      </c>
      <c r="K24" s="6">
        <f>+'Appr Inadmiss FY Data'!B24</f>
        <v>83557</v>
      </c>
      <c r="L24" s="6">
        <f>+'Appr Inadmiss FY Data'!C24</f>
        <v>70975</v>
      </c>
      <c r="M24" s="6">
        <f>+'Appr Inadmiss FY Data'!D24</f>
        <v>52673</v>
      </c>
      <c r="N24" s="5">
        <f t="shared" si="1"/>
        <v>1189147</v>
      </c>
    </row>
    <row r="25" spans="1:14" x14ac:dyDescent="0.25">
      <c r="A25" s="2">
        <v>2006</v>
      </c>
      <c r="B25" s="6">
        <f>+'Appr Inadmiss FY Data'!E24</f>
        <v>101195</v>
      </c>
      <c r="C25" s="6">
        <f>+'Appr Inadmiss FY Data'!F24</f>
        <v>125046</v>
      </c>
      <c r="D25" s="6">
        <f>+'Appr Inadmiss FY Data'!G24</f>
        <v>160696</v>
      </c>
      <c r="E25" s="6">
        <f>+'Appr Inadmiss FY Data'!H24</f>
        <v>126538</v>
      </c>
      <c r="F25" s="6">
        <f>+'Appr Inadmiss FY Data'!I24</f>
        <v>105450</v>
      </c>
      <c r="G25" s="6">
        <f>+'Appr Inadmiss FY Data'!J24</f>
        <v>68366</v>
      </c>
      <c r="H25" s="6">
        <f>+'Appr Inadmiss FY Data'!K24</f>
        <v>59641</v>
      </c>
      <c r="I25" s="6">
        <f>+'Appr Inadmiss FY Data'!L24</f>
        <v>59751</v>
      </c>
      <c r="J25" s="6">
        <f>+'Appr Inadmiss FY Data'!M24</f>
        <v>58084</v>
      </c>
      <c r="K25" s="6">
        <f>+'Appr Inadmiss FY Data'!B25</f>
        <v>60713</v>
      </c>
      <c r="L25" s="6">
        <f>+'Appr Inadmiss FY Data'!C25</f>
        <v>51594</v>
      </c>
      <c r="M25" s="6">
        <f>+'Appr Inadmiss FY Data'!D25</f>
        <v>40527</v>
      </c>
      <c r="N25" s="5">
        <f t="shared" si="1"/>
        <v>1017601</v>
      </c>
    </row>
    <row r="26" spans="1:14" x14ac:dyDescent="0.25">
      <c r="A26" s="2">
        <v>2007</v>
      </c>
      <c r="B26" s="6">
        <f>+'Appr Inadmiss FY Data'!E25</f>
        <v>71934</v>
      </c>
      <c r="C26" s="6">
        <f>+'Appr Inadmiss FY Data'!F25</f>
        <v>79268</v>
      </c>
      <c r="D26" s="6">
        <f>+'Appr Inadmiss FY Data'!G25</f>
        <v>114137</v>
      </c>
      <c r="E26" s="6">
        <f>+'Appr Inadmiss FY Data'!H25</f>
        <v>104465</v>
      </c>
      <c r="F26" s="6">
        <f>+'Appr Inadmiss FY Data'!I25</f>
        <v>88504</v>
      </c>
      <c r="G26" s="6">
        <f>+'Appr Inadmiss FY Data'!J25</f>
        <v>71338</v>
      </c>
      <c r="H26" s="6">
        <f>+'Appr Inadmiss FY Data'!K25</f>
        <v>66782</v>
      </c>
      <c r="I26" s="6">
        <f>+'Appr Inadmiss FY Data'!L25</f>
        <v>59795</v>
      </c>
      <c r="J26" s="6">
        <f>+'Appr Inadmiss FY Data'!M25</f>
        <v>49581</v>
      </c>
      <c r="K26" s="6">
        <f>+'Appr Inadmiss FY Data'!B26</f>
        <v>51339</v>
      </c>
      <c r="L26" s="6">
        <f>+'Appr Inadmiss FY Data'!C26</f>
        <v>42209</v>
      </c>
      <c r="M26" s="6">
        <f>+'Appr Inadmiss FY Data'!D26</f>
        <v>31802</v>
      </c>
      <c r="N26" s="5">
        <f t="shared" si="1"/>
        <v>831154</v>
      </c>
    </row>
    <row r="27" spans="1:14" x14ac:dyDescent="0.25">
      <c r="A27" s="2">
        <v>2008</v>
      </c>
      <c r="B27" s="6">
        <f>+'Appr Inadmiss FY Data'!E26</f>
        <v>59028</v>
      </c>
      <c r="C27" s="6">
        <f>+'Appr Inadmiss FY Data'!F26</f>
        <v>73483</v>
      </c>
      <c r="D27" s="6">
        <f>+'Appr Inadmiss FY Data'!G26</f>
        <v>89770</v>
      </c>
      <c r="E27" s="6">
        <f>+'Appr Inadmiss FY Data'!H26</f>
        <v>91566</v>
      </c>
      <c r="F27" s="6">
        <f>+'Appr Inadmiss FY Data'!I26</f>
        <v>69233</v>
      </c>
      <c r="G27" s="6">
        <f>+'Appr Inadmiss FY Data'!J26</f>
        <v>53854</v>
      </c>
      <c r="H27" s="6">
        <f>+'Appr Inadmiss FY Data'!K26</f>
        <v>49472</v>
      </c>
      <c r="I27" s="6">
        <f>+'Appr Inadmiss FY Data'!L26</f>
        <v>48541</v>
      </c>
      <c r="J27" s="6">
        <f>+'Appr Inadmiss FY Data'!M26</f>
        <v>44708</v>
      </c>
      <c r="K27" s="6">
        <f>+'Appr Inadmiss FY Data'!B27</f>
        <v>42938</v>
      </c>
      <c r="L27" s="6">
        <f>+'Appr Inadmiss FY Data'!C27</f>
        <v>32780</v>
      </c>
      <c r="M27" s="6">
        <f>+'Appr Inadmiss FY Data'!D27</f>
        <v>25947</v>
      </c>
      <c r="N27" s="5">
        <f t="shared" si="1"/>
        <v>681320</v>
      </c>
    </row>
    <row r="28" spans="1:14" x14ac:dyDescent="0.25">
      <c r="A28" s="2">
        <v>2009</v>
      </c>
      <c r="B28" s="6">
        <f>+'Appr Inadmiss FY Data'!E27</f>
        <v>44502</v>
      </c>
      <c r="C28" s="6">
        <f>+'Appr Inadmiss FY Data'!F27</f>
        <v>49211</v>
      </c>
      <c r="D28" s="6">
        <f>+'Appr Inadmiss FY Data'!G27</f>
        <v>67342</v>
      </c>
      <c r="E28" s="6">
        <f>+'Appr Inadmiss FY Data'!H27</f>
        <v>58493</v>
      </c>
      <c r="F28" s="6">
        <f>+'Appr Inadmiss FY Data'!I27</f>
        <v>50884</v>
      </c>
      <c r="G28" s="6">
        <f>+'Appr Inadmiss FY Data'!J27</f>
        <v>46044</v>
      </c>
      <c r="H28" s="6">
        <f>+'Appr Inadmiss FY Data'!K27</f>
        <v>43843</v>
      </c>
      <c r="I28" s="6">
        <f>+'Appr Inadmiss FY Data'!L27</f>
        <v>43522</v>
      </c>
      <c r="J28" s="6">
        <f>+'Appr Inadmiss FY Data'!M27</f>
        <v>35359</v>
      </c>
      <c r="K28" s="6">
        <f>+'Appr Inadmiss FY Data'!B28</f>
        <v>40890</v>
      </c>
      <c r="L28" s="6">
        <f>+'Appr Inadmiss FY Data'!C28</f>
        <v>32815</v>
      </c>
      <c r="M28" s="6">
        <f>+'Appr Inadmiss FY Data'!D28</f>
        <v>25034</v>
      </c>
      <c r="N28" s="5">
        <f t="shared" si="1"/>
        <v>537939</v>
      </c>
    </row>
    <row r="29" spans="1:14" x14ac:dyDescent="0.25">
      <c r="A29" s="2">
        <v>2010</v>
      </c>
      <c r="B29" s="6">
        <f>+'Appr Inadmiss FY Data'!E28</f>
        <v>34784</v>
      </c>
      <c r="C29" s="6">
        <f>+'Appr Inadmiss FY Data'!F28</f>
        <v>42790</v>
      </c>
      <c r="D29" s="6">
        <f>+'Appr Inadmiss FY Data'!G28</f>
        <v>61361</v>
      </c>
      <c r="E29" s="6">
        <f>+'Appr Inadmiss FY Data'!H28</f>
        <v>55237</v>
      </c>
      <c r="F29" s="6">
        <f>+'Appr Inadmiss FY Data'!I28</f>
        <v>47045</v>
      </c>
      <c r="G29" s="6">
        <f>+'Appr Inadmiss FY Data'!J28</f>
        <v>32955</v>
      </c>
      <c r="H29" s="6">
        <f>+'Appr Inadmiss FY Data'!K28</f>
        <v>25609</v>
      </c>
      <c r="I29" s="6">
        <f>+'Appr Inadmiss FY Data'!L28</f>
        <v>26415</v>
      </c>
      <c r="J29" s="6">
        <f>+'Appr Inadmiss FY Data'!M28</f>
        <v>22796</v>
      </c>
      <c r="K29" s="6">
        <f>+'Appr Inadmiss FY Data'!B29</f>
        <v>26165</v>
      </c>
      <c r="L29" s="6">
        <f>+'Appr Inadmiss FY Data'!C29</f>
        <v>22405</v>
      </c>
      <c r="M29" s="6">
        <f>+'Appr Inadmiss FY Data'!D29</f>
        <v>19429</v>
      </c>
      <c r="N29" s="5">
        <f t="shared" si="1"/>
        <v>416991</v>
      </c>
    </row>
    <row r="30" spans="1:14" x14ac:dyDescent="0.25">
      <c r="A30" s="2">
        <v>2011</v>
      </c>
      <c r="B30" s="6">
        <f>+'Appr Inadmiss FY Data'!E29</f>
        <v>23926</v>
      </c>
      <c r="C30" s="6">
        <f>+'Appr Inadmiss FY Data'!F29</f>
        <v>28786</v>
      </c>
      <c r="D30" s="6">
        <f>+'Appr Inadmiss FY Data'!G29</f>
        <v>42014</v>
      </c>
      <c r="E30" s="6">
        <f>+'Appr Inadmiss FY Data'!H29</f>
        <v>36251</v>
      </c>
      <c r="F30" s="6">
        <f>+'Appr Inadmiss FY Data'!I29</f>
        <v>31236</v>
      </c>
      <c r="G30" s="6">
        <f>+'Appr Inadmiss FY Data'!J29</f>
        <v>27166</v>
      </c>
      <c r="H30" s="6">
        <f>+'Appr Inadmiss FY Data'!K29</f>
        <v>23170</v>
      </c>
      <c r="I30" s="6">
        <f>+'Appr Inadmiss FY Data'!L29</f>
        <v>24166</v>
      </c>
      <c r="J30" s="6">
        <f>+'Appr Inadmiss FY Data'!M29</f>
        <v>22863</v>
      </c>
      <c r="K30" s="6">
        <f>+'Appr Inadmiss FY Data'!B30</f>
        <v>25612</v>
      </c>
      <c r="L30" s="6">
        <f>+'Appr Inadmiss FY Data'!C30</f>
        <v>23368</v>
      </c>
      <c r="M30" s="6">
        <f>+'Appr Inadmiss FY Data'!D30</f>
        <v>18983</v>
      </c>
      <c r="N30" s="5">
        <f t="shared" si="1"/>
        <v>327541</v>
      </c>
    </row>
    <row r="31" spans="1:14" x14ac:dyDescent="0.25">
      <c r="A31" s="2">
        <v>2012</v>
      </c>
      <c r="B31" s="6">
        <f>+'Appr Inadmiss FY Data'!E30</f>
        <v>25714</v>
      </c>
      <c r="C31" s="6">
        <f>+'Appr Inadmiss FY Data'!F30</f>
        <v>31579</v>
      </c>
      <c r="D31" s="6">
        <f>+'Appr Inadmiss FY Data'!G30</f>
        <v>42218</v>
      </c>
      <c r="E31" s="6">
        <f>+'Appr Inadmiss FY Data'!H30</f>
        <v>40628</v>
      </c>
      <c r="F31" s="6">
        <f>+'Appr Inadmiss FY Data'!I30</f>
        <v>36966</v>
      </c>
      <c r="G31" s="6">
        <f>+'Appr Inadmiss FY Data'!J30</f>
        <v>30669</v>
      </c>
      <c r="H31" s="6">
        <f>+'Appr Inadmiss FY Data'!K30</f>
        <v>26978</v>
      </c>
      <c r="I31" s="6">
        <f>+'Appr Inadmiss FY Data'!L30</f>
        <v>27567</v>
      </c>
      <c r="J31" s="6">
        <f>+'Appr Inadmiss FY Data'!M30</f>
        <v>26591</v>
      </c>
      <c r="K31" s="6">
        <f>+'Appr Inadmiss FY Data'!B31</f>
        <v>28929</v>
      </c>
      <c r="L31" s="6">
        <f>+'Appr Inadmiss FY Data'!C31</f>
        <v>27636</v>
      </c>
      <c r="M31" s="6">
        <f>+'Appr Inadmiss FY Data'!D31</f>
        <v>23243</v>
      </c>
      <c r="N31" s="5">
        <f t="shared" si="1"/>
        <v>368718</v>
      </c>
    </row>
    <row r="32" spans="1:14" x14ac:dyDescent="0.25">
      <c r="A32" s="2">
        <v>2013</v>
      </c>
      <c r="B32" s="6">
        <f>+'Appr Inadmiss FY Data'!E31</f>
        <v>26921</v>
      </c>
      <c r="C32" s="6">
        <f>+'Appr Inadmiss FY Data'!F31</f>
        <v>35042</v>
      </c>
      <c r="D32" s="6">
        <f>+'Appr Inadmiss FY Data'!G31</f>
        <v>47293</v>
      </c>
      <c r="E32" s="6">
        <f>+'Appr Inadmiss FY Data'!H31</f>
        <v>48212</v>
      </c>
      <c r="F32" s="6">
        <f>+'Appr Inadmiss FY Data'!I31</f>
        <v>43856</v>
      </c>
      <c r="G32" s="6">
        <f>+'Appr Inadmiss FY Data'!J31</f>
        <v>34436</v>
      </c>
      <c r="H32" s="6">
        <f>+'Appr Inadmiss FY Data'!K31</f>
        <v>33230</v>
      </c>
      <c r="I32" s="6">
        <f>+'Appr Inadmiss FY Data'!L31</f>
        <v>33797</v>
      </c>
      <c r="J32" s="6">
        <f>+'Appr Inadmiss FY Data'!M31</f>
        <v>31802</v>
      </c>
      <c r="K32" s="6">
        <f>+'Appr Inadmiss FY Data'!B32</f>
        <v>35312</v>
      </c>
      <c r="L32" s="6">
        <f>+'Appr Inadmiss FY Data'!C32</f>
        <v>31896</v>
      </c>
      <c r="M32" s="6">
        <f>+'Appr Inadmiss FY Data'!D32</f>
        <v>29528</v>
      </c>
      <c r="N32" s="5">
        <f t="shared" si="1"/>
        <v>431325</v>
      </c>
    </row>
    <row r="33" spans="1:15" x14ac:dyDescent="0.25">
      <c r="A33" s="2">
        <v>2014</v>
      </c>
      <c r="B33" s="6">
        <f>+'Appr Inadmiss FY Data'!E32</f>
        <v>28668</v>
      </c>
      <c r="C33" s="6">
        <f>+'Appr Inadmiss FY Data'!F32</f>
        <v>36403</v>
      </c>
      <c r="D33" s="6">
        <f>+'Appr Inadmiss FY Data'!G32</f>
        <v>49596</v>
      </c>
      <c r="E33" s="6">
        <f>+'Appr Inadmiss FY Data'!H32</f>
        <v>51502</v>
      </c>
      <c r="F33" s="6">
        <f>+'Appr Inadmiss FY Data'!I32</f>
        <v>60683</v>
      </c>
      <c r="G33" s="6">
        <f>+'Appr Inadmiss FY Data'!J32</f>
        <v>57862</v>
      </c>
      <c r="H33" s="6">
        <f>+'Appr Inadmiss FY Data'!K32</f>
        <v>40708</v>
      </c>
      <c r="I33" s="6">
        <f>+'Appr Inadmiss FY Data'!L32</f>
        <v>31388</v>
      </c>
      <c r="J33" s="6">
        <f>+'Appr Inadmiss FY Data'!M32</f>
        <v>25825</v>
      </c>
      <c r="K33" s="6">
        <f>+'Appr Inadmiss FY Data'!B33</f>
        <v>26450</v>
      </c>
      <c r="L33" s="6">
        <f>+'Appr Inadmiss FY Data'!C33</f>
        <v>24641</v>
      </c>
      <c r="M33" s="6">
        <f>+'Appr Inadmiss FY Data'!D33</f>
        <v>25019</v>
      </c>
      <c r="N33" s="5">
        <f t="shared" si="1"/>
        <v>458745</v>
      </c>
    </row>
    <row r="34" spans="1:15" x14ac:dyDescent="0.25">
      <c r="A34" s="2">
        <v>2015</v>
      </c>
      <c r="B34" s="6">
        <f>+'Appr Inadmiss FY Data'!E33</f>
        <v>21514</v>
      </c>
      <c r="C34" s="6">
        <f>+'Appr Inadmiss FY Data'!F33</f>
        <v>24376</v>
      </c>
      <c r="D34" s="6">
        <f>+'Appr Inadmiss FY Data'!G33</f>
        <v>29791</v>
      </c>
      <c r="E34" s="6">
        <f>+'Appr Inadmiss FY Data'!H33</f>
        <v>29750</v>
      </c>
      <c r="F34" s="6">
        <f>+'Appr Inadmiss FY Data'!I33</f>
        <v>31576</v>
      </c>
      <c r="G34" s="6">
        <f>+'Appr Inadmiss FY Data'!J33</f>
        <v>29303</v>
      </c>
      <c r="H34" s="6">
        <f>+'Appr Inadmiss FY Data'!K33</f>
        <v>28388</v>
      </c>
      <c r="I34" s="6">
        <f>+'Appr Inadmiss FY Data'!L33</f>
        <v>30239</v>
      </c>
      <c r="J34" s="6">
        <f>+'Appr Inadmiss FY Data'!M33</f>
        <v>30286</v>
      </c>
      <c r="K34" s="6">
        <f>+'Appr Inadmiss FY Data'!B34</f>
        <v>32724</v>
      </c>
      <c r="L34" s="6">
        <f>+'Appr Inadmiss FY Data'!C34</f>
        <v>32838</v>
      </c>
      <c r="M34" s="6">
        <f>+'Appr Inadmiss FY Data'!D34</f>
        <v>37014</v>
      </c>
      <c r="N34" s="5">
        <f t="shared" si="1"/>
        <v>357799</v>
      </c>
    </row>
    <row r="35" spans="1:15" x14ac:dyDescent="0.25">
      <c r="A35" s="2">
        <v>2016</v>
      </c>
      <c r="B35" s="6">
        <f>+'Appr Inadmiss FY Data'!E34</f>
        <v>23758</v>
      </c>
      <c r="C35" s="6">
        <f>+'Appr Inadmiss FY Data'!F34</f>
        <v>26072</v>
      </c>
      <c r="D35" s="6">
        <f>+'Appr Inadmiss FY Data'!G34</f>
        <v>33316</v>
      </c>
      <c r="E35" s="6">
        <f>+'Appr Inadmiss FY Data'!H34</f>
        <v>38089</v>
      </c>
      <c r="F35" s="6">
        <f>+'Appr Inadmiss FY Data'!I34</f>
        <v>40337</v>
      </c>
      <c r="G35" s="6">
        <f>+'Appr Inadmiss FY Data'!J34</f>
        <v>34450</v>
      </c>
      <c r="H35" s="6">
        <f>+'Appr Inadmiss FY Data'!K34</f>
        <v>33723</v>
      </c>
      <c r="I35" s="6">
        <f>+'Appr Inadmiss FY Data'!L34</f>
        <v>37048</v>
      </c>
      <c r="J35" s="6">
        <f>+'Appr Inadmiss FY Data'!M34</f>
        <v>39501</v>
      </c>
      <c r="K35" s="6">
        <f>+'Appr Inadmiss FY Data'!B35</f>
        <v>46183</v>
      </c>
      <c r="L35" s="6">
        <f>+'Appr Inadmiss FY Data'!C35</f>
        <v>47210</v>
      </c>
      <c r="M35" s="6">
        <f>+'Appr Inadmiss FY Data'!D35</f>
        <v>43249</v>
      </c>
      <c r="N35" s="5">
        <f t="shared" si="1"/>
        <v>442936</v>
      </c>
    </row>
    <row r="36" spans="1:15" x14ac:dyDescent="0.25">
      <c r="A36" s="2">
        <v>2017</v>
      </c>
      <c r="B36" s="6">
        <f>+'Appr Inadmiss FY Data'!E35</f>
        <v>31582</v>
      </c>
      <c r="C36" s="6">
        <f>+'Appr Inadmiss FY Data'!F35</f>
        <v>18754</v>
      </c>
      <c r="D36" s="6">
        <f>+'Appr Inadmiss FY Data'!G35</f>
        <v>12197</v>
      </c>
      <c r="E36" s="6">
        <f>+'Appr Inadmiss FY Data'!H35</f>
        <v>11125</v>
      </c>
      <c r="F36" s="6">
        <f>+'Appr Inadmiss FY Data'!I35</f>
        <v>14520</v>
      </c>
      <c r="G36" s="6">
        <f>+'Appr Inadmiss FY Data'!J35</f>
        <v>16087</v>
      </c>
      <c r="H36" s="6">
        <f>+'Appr Inadmiss FY Data'!K35</f>
        <v>18190</v>
      </c>
      <c r="I36" s="6">
        <f>+'Appr Inadmiss FY Data'!L35</f>
        <v>22288</v>
      </c>
      <c r="J36" s="6">
        <f>+'Appr Inadmiss FY Data'!M35</f>
        <v>22537</v>
      </c>
      <c r="K36" s="6">
        <f>+'Appr Inadmiss FY Data'!B36</f>
        <v>25482</v>
      </c>
      <c r="L36" s="6">
        <f>+'Appr Inadmiss FY Data'!C36</f>
        <v>29077</v>
      </c>
      <c r="M36" s="6">
        <f>+'Appr Inadmiss FY Data'!D36</f>
        <v>28998</v>
      </c>
      <c r="N36" s="5">
        <f t="shared" si="1"/>
        <v>250837</v>
      </c>
    </row>
    <row r="37" spans="1:15" x14ac:dyDescent="0.25">
      <c r="A37" s="2">
        <v>2018</v>
      </c>
      <c r="B37" s="6">
        <f>+'Appr Inadmiss FY Data'!E36</f>
        <v>25978</v>
      </c>
      <c r="C37" s="6">
        <f>+'Appr Inadmiss FY Data'!F36</f>
        <v>26665</v>
      </c>
      <c r="D37" s="6">
        <f>+'Appr Inadmiss FY Data'!G36</f>
        <v>37388</v>
      </c>
      <c r="E37" s="6">
        <f>+'Appr Inadmiss FY Data'!H36</f>
        <v>38240</v>
      </c>
      <c r="F37" s="6">
        <f>+'Appr Inadmiss FY Data'!I36</f>
        <v>40333</v>
      </c>
      <c r="G37" s="6">
        <f>+'Appr Inadmiss FY Data'!J36</f>
        <v>34095</v>
      </c>
      <c r="H37" s="6">
        <f>+'Appr Inadmiss FY Data'!K36</f>
        <v>31303</v>
      </c>
      <c r="I37" s="6">
        <f>+'Appr Inadmiss FY Data'!L36</f>
        <v>0</v>
      </c>
      <c r="J37" s="6">
        <f>+'Appr Inadmiss FY Data'!M36</f>
        <v>0</v>
      </c>
      <c r="K37" s="6">
        <f>+'Appr Inadmiss FY Data'!B37</f>
        <v>0</v>
      </c>
      <c r="L37" s="6">
        <f>+'Appr Inadmiss FY Data'!C37</f>
        <v>0</v>
      </c>
      <c r="M37" s="6">
        <f>+'Appr Inadmiss FY Data'!D37</f>
        <v>0</v>
      </c>
      <c r="N37" s="5">
        <f t="shared" si="1"/>
        <v>234002</v>
      </c>
      <c r="O37" s="17"/>
    </row>
    <row r="38" spans="1:15" x14ac:dyDescent="0.25">
      <c r="O38" s="16"/>
    </row>
    <row r="39" spans="1:15" s="15" customFormat="1" ht="15.75" x14ac:dyDescent="0.25">
      <c r="A39" s="14" t="s">
        <v>37</v>
      </c>
    </row>
    <row r="40" spans="1:15" x14ac:dyDescent="0.25">
      <c r="B40" s="9" t="s">
        <v>5</v>
      </c>
      <c r="C40" s="9" t="s">
        <v>6</v>
      </c>
      <c r="D40" s="9" t="s">
        <v>7</v>
      </c>
      <c r="E40" s="9" t="s">
        <v>8</v>
      </c>
      <c r="F40" s="9" t="s">
        <v>9</v>
      </c>
      <c r="G40" s="9" t="s">
        <v>10</v>
      </c>
      <c r="H40" s="9" t="s">
        <v>11</v>
      </c>
      <c r="I40" s="9" t="s">
        <v>12</v>
      </c>
      <c r="J40" s="9" t="s">
        <v>13</v>
      </c>
      <c r="K40" s="9" t="s">
        <v>2</v>
      </c>
      <c r="L40" s="9" t="s">
        <v>3</v>
      </c>
      <c r="M40" s="9" t="s">
        <v>4</v>
      </c>
      <c r="N40" s="9" t="s">
        <v>0</v>
      </c>
    </row>
    <row r="41" spans="1:15" x14ac:dyDescent="0.25">
      <c r="A41" s="2">
        <v>2012</v>
      </c>
      <c r="B41" s="1">
        <f>+B8-B31</f>
        <v>5044</v>
      </c>
      <c r="C41" s="1">
        <f t="shared" ref="C41:M41" si="2">+C8-C31</f>
        <v>5411</v>
      </c>
      <c r="D41" s="1">
        <f t="shared" si="2"/>
        <v>6302</v>
      </c>
      <c r="E41" s="1">
        <f t="shared" si="2"/>
        <v>6032</v>
      </c>
      <c r="F41" s="1">
        <f t="shared" si="2"/>
        <v>6029</v>
      </c>
      <c r="G41" s="1">
        <f t="shared" si="2"/>
        <v>6125</v>
      </c>
      <c r="H41" s="1">
        <f t="shared" si="2"/>
        <v>5823</v>
      </c>
      <c r="I41" s="1">
        <f t="shared" si="2"/>
        <v>6119</v>
      </c>
      <c r="J41" s="1">
        <f t="shared" si="2"/>
        <v>5784</v>
      </c>
      <c r="K41" s="1">
        <f t="shared" si="2"/>
        <v>5907</v>
      </c>
      <c r="L41" s="1">
        <f t="shared" si="2"/>
        <v>5517</v>
      </c>
      <c r="M41" s="1">
        <f t="shared" si="2"/>
        <v>5832</v>
      </c>
      <c r="N41" s="5">
        <f t="shared" ref="N41:N47" si="3">SUM(B41:M41)</f>
        <v>69925</v>
      </c>
    </row>
    <row r="42" spans="1:15" x14ac:dyDescent="0.25">
      <c r="A42" s="2">
        <v>2013</v>
      </c>
      <c r="B42" s="1">
        <f t="shared" ref="B42:M42" si="4">+B9-B32</f>
        <v>5560</v>
      </c>
      <c r="C42" s="1">
        <f t="shared" si="4"/>
        <v>5590</v>
      </c>
      <c r="D42" s="1">
        <f t="shared" si="4"/>
        <v>6716</v>
      </c>
      <c r="E42" s="1">
        <f t="shared" si="4"/>
        <v>6549</v>
      </c>
      <c r="F42" s="1">
        <f t="shared" si="4"/>
        <v>6625</v>
      </c>
      <c r="G42" s="1">
        <f t="shared" si="4"/>
        <v>6349</v>
      </c>
      <c r="H42" s="1">
        <f t="shared" si="4"/>
        <v>6763</v>
      </c>
      <c r="I42" s="1">
        <f t="shared" si="4"/>
        <v>7313</v>
      </c>
      <c r="J42" s="1">
        <f t="shared" si="4"/>
        <v>6380</v>
      </c>
      <c r="K42" s="1">
        <f t="shared" si="4"/>
        <v>6516</v>
      </c>
      <c r="L42" s="1">
        <f t="shared" si="4"/>
        <v>6789</v>
      </c>
      <c r="M42" s="1">
        <f t="shared" si="4"/>
        <v>7167</v>
      </c>
      <c r="N42" s="5">
        <f t="shared" si="3"/>
        <v>78317</v>
      </c>
    </row>
    <row r="43" spans="1:15" x14ac:dyDescent="0.25">
      <c r="A43" s="2">
        <v>2014</v>
      </c>
      <c r="B43" s="1">
        <f t="shared" ref="B43:M43" si="5">+B10-B33</f>
        <v>6513</v>
      </c>
      <c r="C43" s="1">
        <f t="shared" si="5"/>
        <v>5996</v>
      </c>
      <c r="D43" s="1">
        <f t="shared" si="5"/>
        <v>7809</v>
      </c>
      <c r="E43" s="1">
        <f t="shared" si="5"/>
        <v>7617</v>
      </c>
      <c r="F43" s="1">
        <f t="shared" si="5"/>
        <v>8121</v>
      </c>
      <c r="G43" s="1">
        <f t="shared" si="5"/>
        <v>8679</v>
      </c>
      <c r="H43" s="1">
        <f t="shared" si="5"/>
        <v>8111</v>
      </c>
      <c r="I43" s="1">
        <f t="shared" si="5"/>
        <v>8370</v>
      </c>
      <c r="J43" s="1">
        <f t="shared" si="5"/>
        <v>8178</v>
      </c>
      <c r="K43" s="1">
        <f t="shared" si="5"/>
        <v>9445</v>
      </c>
      <c r="L43" s="1">
        <f t="shared" si="5"/>
        <v>8382</v>
      </c>
      <c r="M43" s="1">
        <f t="shared" si="5"/>
        <v>9309</v>
      </c>
      <c r="N43" s="5">
        <f t="shared" si="3"/>
        <v>96530</v>
      </c>
    </row>
    <row r="44" spans="1:15" x14ac:dyDescent="0.25">
      <c r="A44" s="2">
        <v>2015</v>
      </c>
      <c r="B44" s="1">
        <f t="shared" ref="B44:M44" si="6">+B11-B34</f>
        <v>8664</v>
      </c>
      <c r="C44" s="1">
        <f t="shared" si="6"/>
        <v>8174</v>
      </c>
      <c r="D44" s="1">
        <f t="shared" si="6"/>
        <v>9368</v>
      </c>
      <c r="E44" s="1">
        <f t="shared" si="6"/>
        <v>8546</v>
      </c>
      <c r="F44" s="1">
        <f t="shared" si="6"/>
        <v>9105</v>
      </c>
      <c r="G44" s="1">
        <f t="shared" si="6"/>
        <v>9513</v>
      </c>
      <c r="H44" s="1">
        <f t="shared" si="6"/>
        <v>10222</v>
      </c>
      <c r="I44" s="1">
        <f t="shared" si="6"/>
        <v>12175</v>
      </c>
      <c r="J44" s="1">
        <f t="shared" si="6"/>
        <v>10879</v>
      </c>
      <c r="K44" s="1">
        <f t="shared" si="6"/>
        <v>12783</v>
      </c>
      <c r="L44" s="1">
        <f t="shared" si="6"/>
        <v>12914</v>
      </c>
      <c r="M44" s="1">
        <f t="shared" si="6"/>
        <v>11723</v>
      </c>
      <c r="N44" s="5">
        <f t="shared" si="3"/>
        <v>124066</v>
      </c>
    </row>
    <row r="45" spans="1:15" x14ac:dyDescent="0.25">
      <c r="A45" s="2">
        <v>2016</v>
      </c>
      <c r="B45" s="1">
        <f t="shared" ref="B45:M45" si="7">+B12-B35</f>
        <v>9896</v>
      </c>
      <c r="C45" s="1">
        <f t="shared" si="7"/>
        <v>12237</v>
      </c>
      <c r="D45" s="1">
        <f t="shared" si="7"/>
        <v>12801</v>
      </c>
      <c r="E45" s="1">
        <f t="shared" si="7"/>
        <v>10413</v>
      </c>
      <c r="F45" s="1">
        <f t="shared" si="7"/>
        <v>15105</v>
      </c>
      <c r="G45" s="1">
        <f t="shared" si="7"/>
        <v>11322</v>
      </c>
      <c r="H45" s="1">
        <f t="shared" si="7"/>
        <v>13243</v>
      </c>
      <c r="I45" s="1">
        <f t="shared" si="7"/>
        <v>14913</v>
      </c>
      <c r="J45" s="1">
        <f t="shared" si="7"/>
        <v>17034</v>
      </c>
      <c r="K45" s="1">
        <f t="shared" si="7"/>
        <v>20525</v>
      </c>
      <c r="L45" s="1">
        <f t="shared" si="7"/>
        <v>16151</v>
      </c>
      <c r="M45" s="1">
        <f t="shared" si="7"/>
        <v>15163</v>
      </c>
      <c r="N45" s="5">
        <f t="shared" si="3"/>
        <v>168803</v>
      </c>
    </row>
    <row r="46" spans="1:15" x14ac:dyDescent="0.25">
      <c r="A46" s="2">
        <v>2017</v>
      </c>
      <c r="B46" s="1">
        <f t="shared" ref="B46:M46" si="8">+B13-B36</f>
        <v>10881</v>
      </c>
      <c r="C46" s="1">
        <f t="shared" si="8"/>
        <v>4801</v>
      </c>
      <c r="D46" s="1">
        <f t="shared" si="8"/>
        <v>4391</v>
      </c>
      <c r="E46" s="1">
        <f t="shared" si="8"/>
        <v>4641</v>
      </c>
      <c r="F46" s="1">
        <f t="shared" si="8"/>
        <v>5420</v>
      </c>
      <c r="G46" s="1">
        <f t="shared" si="8"/>
        <v>5570</v>
      </c>
      <c r="H46" s="1">
        <f t="shared" si="8"/>
        <v>6829</v>
      </c>
      <c r="I46" s="1">
        <f t="shared" si="8"/>
        <v>8279</v>
      </c>
      <c r="J46" s="1">
        <f t="shared" si="8"/>
        <v>8618</v>
      </c>
      <c r="K46" s="1">
        <f t="shared" si="8"/>
        <v>9360</v>
      </c>
      <c r="L46" s="1">
        <f t="shared" si="8"/>
        <v>9920</v>
      </c>
      <c r="M46" s="1">
        <f t="shared" si="8"/>
        <v>11507</v>
      </c>
      <c r="N46" s="5">
        <f t="shared" si="3"/>
        <v>90217</v>
      </c>
    </row>
    <row r="47" spans="1:15" x14ac:dyDescent="0.25">
      <c r="A47" s="2">
        <v>2018</v>
      </c>
      <c r="B47" s="1">
        <f t="shared" ref="B47:M47" si="9">+B14-B37</f>
        <v>9836</v>
      </c>
      <c r="C47" s="1">
        <f t="shared" si="9"/>
        <v>10011</v>
      </c>
      <c r="D47" s="1">
        <f t="shared" si="9"/>
        <v>12900</v>
      </c>
      <c r="E47" s="1">
        <f t="shared" si="9"/>
        <v>12643</v>
      </c>
      <c r="F47" s="1">
        <f t="shared" si="9"/>
        <v>11452</v>
      </c>
      <c r="G47" s="1">
        <f t="shared" si="9"/>
        <v>8743</v>
      </c>
      <c r="H47" s="1">
        <f t="shared" si="9"/>
        <v>8650</v>
      </c>
      <c r="I47" s="1">
        <f t="shared" si="9"/>
        <v>0</v>
      </c>
      <c r="J47" s="1">
        <f t="shared" si="9"/>
        <v>0</v>
      </c>
      <c r="K47" s="1">
        <f t="shared" si="9"/>
        <v>0</v>
      </c>
      <c r="L47" s="1">
        <f t="shared" si="9"/>
        <v>0</v>
      </c>
      <c r="M47" s="1">
        <f t="shared" si="9"/>
        <v>0</v>
      </c>
      <c r="N47" s="5">
        <f t="shared" si="3"/>
        <v>74235</v>
      </c>
    </row>
    <row r="48" spans="1:15" x14ac:dyDescent="0.25">
      <c r="A4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</vt:lpstr>
      <vt:lpstr>Appr Inadmiss FY Data</vt:lpstr>
      <vt:lpstr>A+I</vt:lpstr>
      <vt:lpstr>Apprehensions</vt:lpstr>
      <vt:lpstr>Inadmissibles</vt:lpstr>
      <vt:lpstr>Calendar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Kopits</dc:creator>
  <cp:lastModifiedBy>Steven Kopits</cp:lastModifiedBy>
  <dcterms:created xsi:type="dcterms:W3CDTF">2016-11-19T16:56:13Z</dcterms:created>
  <dcterms:modified xsi:type="dcterms:W3CDTF">2018-08-09T20:13:28Z</dcterms:modified>
</cp:coreProperties>
</file>