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2015" activeTab="1"/>
  </bookViews>
  <sheets>
    <sheet name="Visa Market Sizing" sheetId="2" r:id="rId1"/>
    <sheet name="Visa Fees, Wages" sheetId="7" r:id="rId2"/>
    <sheet name="Fiscal Analysis" sheetId="10" r:id="rId3"/>
    <sheet name="STEM Grads" sheetId="8" r:id="rId4"/>
    <sheet name="Wage Rank" sheetId="6" r:id="rId5"/>
    <sheet name="Graphs" sheetId="5" r:id="rId6"/>
    <sheet name="Workforce Spending" sheetId="4" r:id="rId7"/>
    <sheet name="WEO_Data" sheetId="1" r:id="rId8"/>
  </sheets>
  <calcPr calcId="145621"/>
</workbook>
</file>

<file path=xl/calcChain.xml><?xml version="1.0" encoding="utf-8"?>
<calcChain xmlns="http://schemas.openxmlformats.org/spreadsheetml/2006/main">
  <c r="D18" i="10" l="1"/>
  <c r="E18" i="10"/>
  <c r="E19" i="10" s="1"/>
  <c r="F18" i="10"/>
  <c r="F19" i="10" s="1"/>
  <c r="G18" i="10"/>
  <c r="H18" i="10"/>
  <c r="I18" i="10"/>
  <c r="J18" i="10"/>
  <c r="J19" i="10" s="1"/>
  <c r="K18" i="10"/>
  <c r="L18" i="10"/>
  <c r="C18" i="10"/>
  <c r="D19" i="10"/>
  <c r="G19" i="10"/>
  <c r="H19" i="10"/>
  <c r="K19" i="10"/>
  <c r="L19" i="10"/>
  <c r="C19" i="10"/>
  <c r="I19" i="10"/>
  <c r="E16" i="10"/>
  <c r="F16" i="10"/>
  <c r="I16" i="10"/>
  <c r="J16" i="10"/>
  <c r="C16" i="10"/>
  <c r="D14" i="10"/>
  <c r="D15" i="10" s="1"/>
  <c r="E14" i="10"/>
  <c r="F14" i="10"/>
  <c r="F15" i="10" s="1"/>
  <c r="G14" i="10"/>
  <c r="G16" i="10" s="1"/>
  <c r="H14" i="10"/>
  <c r="H16" i="10" s="1"/>
  <c r="I14" i="10"/>
  <c r="J14" i="10"/>
  <c r="J15" i="10" s="1"/>
  <c r="K14" i="10"/>
  <c r="K16" i="10" s="1"/>
  <c r="L14" i="10"/>
  <c r="L16" i="10" s="1"/>
  <c r="E15" i="10"/>
  <c r="G15" i="10"/>
  <c r="H15" i="10"/>
  <c r="I15" i="10"/>
  <c r="C15" i="10"/>
  <c r="C14" i="10"/>
  <c r="K5" i="10"/>
  <c r="L5" i="10"/>
  <c r="K6" i="10"/>
  <c r="L6" i="10"/>
  <c r="K20" i="10"/>
  <c r="L20" i="10"/>
  <c r="K27" i="10"/>
  <c r="L27" i="10"/>
  <c r="K28" i="10"/>
  <c r="K29" i="10" s="1"/>
  <c r="L28" i="10"/>
  <c r="K32" i="10"/>
  <c r="L32" i="10"/>
  <c r="K33" i="10"/>
  <c r="L33" i="10"/>
  <c r="K6" i="7"/>
  <c r="L6" i="7"/>
  <c r="K7" i="7"/>
  <c r="L7" i="7"/>
  <c r="L8" i="7" s="1"/>
  <c r="K8" i="7"/>
  <c r="L16" i="7" s="1"/>
  <c r="K11" i="7"/>
  <c r="L11" i="7"/>
  <c r="K12" i="7"/>
  <c r="L12" i="7" s="1"/>
  <c r="L13" i="7" s="1"/>
  <c r="K16" i="7"/>
  <c r="K17" i="7"/>
  <c r="L17" i="7"/>
  <c r="K18" i="7"/>
  <c r="K19" i="7"/>
  <c r="K31" i="7"/>
  <c r="L31" i="7"/>
  <c r="K32" i="7"/>
  <c r="L32" i="7"/>
  <c r="L33" i="7" s="1"/>
  <c r="K33" i="7"/>
  <c r="K34" i="7" s="1"/>
  <c r="K35" i="7"/>
  <c r="K36" i="7" s="1"/>
  <c r="K40" i="7"/>
  <c r="L40" i="7"/>
  <c r="K41" i="7"/>
  <c r="L41" i="7"/>
  <c r="K42" i="7"/>
  <c r="L42" i="7"/>
  <c r="K43" i="7"/>
  <c r="L43" i="7"/>
  <c r="L45" i="7" s="1"/>
  <c r="K45" i="7"/>
  <c r="K46" i="7" s="1"/>
  <c r="K47" i="7"/>
  <c r="K52" i="7"/>
  <c r="L52" i="7"/>
  <c r="K53" i="7"/>
  <c r="L53" i="7"/>
  <c r="K54" i="7"/>
  <c r="L54" i="7"/>
  <c r="K55" i="7"/>
  <c r="L55" i="7"/>
  <c r="L57" i="7" s="1"/>
  <c r="K57" i="7"/>
  <c r="K58" i="7" s="1"/>
  <c r="K59" i="7"/>
  <c r="K65" i="7"/>
  <c r="L65" i="7"/>
  <c r="K66" i="7"/>
  <c r="L66" i="7"/>
  <c r="K67" i="7"/>
  <c r="L67" i="7"/>
  <c r="K68" i="7"/>
  <c r="L68" i="7"/>
  <c r="L70" i="7" s="1"/>
  <c r="K70" i="7"/>
  <c r="K71" i="7" s="1"/>
  <c r="K72" i="7"/>
  <c r="K78" i="7"/>
  <c r="L78" i="7"/>
  <c r="K79" i="7"/>
  <c r="L79" i="7"/>
  <c r="K80" i="7"/>
  <c r="L80" i="7"/>
  <c r="K81" i="7"/>
  <c r="L81" i="7"/>
  <c r="L83" i="7" s="1"/>
  <c r="L86" i="7" s="1"/>
  <c r="K83" i="7"/>
  <c r="K86" i="7" s="1"/>
  <c r="L15" i="10" l="1"/>
  <c r="K15" i="10"/>
  <c r="D16" i="10"/>
  <c r="L34" i="10"/>
  <c r="K7" i="10"/>
  <c r="K24" i="10" s="1"/>
  <c r="L7" i="10"/>
  <c r="L24" i="10" s="1"/>
  <c r="K34" i="10"/>
  <c r="L29" i="10"/>
  <c r="L72" i="7"/>
  <c r="K60" i="7"/>
  <c r="L47" i="7"/>
  <c r="K73" i="7"/>
  <c r="L59" i="7"/>
  <c r="L58" i="7"/>
  <c r="K48" i="7"/>
  <c r="L35" i="7"/>
  <c r="L34" i="7"/>
  <c r="L18" i="7"/>
  <c r="L19" i="7"/>
  <c r="L46" i="7" s="1"/>
  <c r="K13" i="7"/>
  <c r="D27" i="10"/>
  <c r="E27" i="10"/>
  <c r="F27" i="10"/>
  <c r="G27" i="10"/>
  <c r="H27" i="10"/>
  <c r="I27" i="10"/>
  <c r="J27" i="10"/>
  <c r="C27" i="10"/>
  <c r="K36" i="10" l="1"/>
  <c r="L36" i="10"/>
  <c r="L48" i="7"/>
  <c r="L36" i="7"/>
  <c r="L71" i="7"/>
  <c r="L73" i="7" s="1"/>
  <c r="L60" i="7"/>
  <c r="D6" i="10"/>
  <c r="E6" i="10"/>
  <c r="F6" i="10"/>
  <c r="G6" i="10"/>
  <c r="H6" i="10"/>
  <c r="I6" i="10"/>
  <c r="J6" i="10"/>
  <c r="C6" i="10"/>
  <c r="D20" i="10" l="1"/>
  <c r="E20" i="10" s="1"/>
  <c r="D17" i="10"/>
  <c r="C12" i="7"/>
  <c r="D12" i="7" s="1"/>
  <c r="E12" i="7" s="1"/>
  <c r="E33" i="10" s="1"/>
  <c r="C11" i="7"/>
  <c r="H10" i="8"/>
  <c r="H9" i="8"/>
  <c r="G17" i="8"/>
  <c r="D17" i="8"/>
  <c r="G9" i="8"/>
  <c r="G11" i="8"/>
  <c r="G12" i="8"/>
  <c r="G13" i="8"/>
  <c r="G8" i="8"/>
  <c r="D16" i="8"/>
  <c r="E11" i="8"/>
  <c r="F11" i="8" s="1"/>
  <c r="C80" i="7"/>
  <c r="D80" i="7" s="1"/>
  <c r="D78" i="7"/>
  <c r="E78" i="7" s="1"/>
  <c r="F78" i="7" s="1"/>
  <c r="G78" i="7" s="1"/>
  <c r="H78" i="7" s="1"/>
  <c r="I78" i="7" s="1"/>
  <c r="J78" i="7" s="1"/>
  <c r="E17" i="10" l="1"/>
  <c r="E28" i="10"/>
  <c r="C28" i="10"/>
  <c r="C81" i="7"/>
  <c r="C83" i="7" s="1"/>
  <c r="C86" i="7" s="1"/>
  <c r="C33" i="10"/>
  <c r="D28" i="10"/>
  <c r="D33" i="10"/>
  <c r="F20" i="10"/>
  <c r="D11" i="7"/>
  <c r="C13" i="7"/>
  <c r="C21" i="10" s="1"/>
  <c r="E15" i="8"/>
  <c r="E10" i="8"/>
  <c r="F18" i="8" s="1"/>
  <c r="E8" i="8"/>
  <c r="F8" i="8" s="1"/>
  <c r="E12" i="8"/>
  <c r="F12" i="8" s="1"/>
  <c r="E9" i="8"/>
  <c r="F9" i="8" s="1"/>
  <c r="E17" i="8"/>
  <c r="E14" i="8"/>
  <c r="E13" i="8"/>
  <c r="F13" i="8" s="1"/>
  <c r="E80" i="7"/>
  <c r="F7" i="7"/>
  <c r="C16" i="7"/>
  <c r="C19" i="7" s="1"/>
  <c r="C66" i="7"/>
  <c r="C53" i="7"/>
  <c r="C54" i="7"/>
  <c r="D52" i="7"/>
  <c r="G96" i="7"/>
  <c r="G94" i="7"/>
  <c r="C96" i="7"/>
  <c r="C94" i="7"/>
  <c r="D66" i="7"/>
  <c r="E66" i="7" s="1"/>
  <c r="F66" i="7" s="1"/>
  <c r="G66" i="7" s="1"/>
  <c r="H66" i="7" s="1"/>
  <c r="I66" i="7" s="1"/>
  <c r="J66" i="7" s="1"/>
  <c r="C67" i="7"/>
  <c r="D41" i="7"/>
  <c r="E41" i="7" s="1"/>
  <c r="F41" i="7" s="1"/>
  <c r="G41" i="7" s="1"/>
  <c r="H41" i="7" s="1"/>
  <c r="I41" i="7" s="1"/>
  <c r="D40" i="7"/>
  <c r="G6" i="7"/>
  <c r="D8" i="7"/>
  <c r="E8" i="7"/>
  <c r="C8" i="7"/>
  <c r="D32" i="7"/>
  <c r="E32" i="7" s="1"/>
  <c r="F32" i="7" s="1"/>
  <c r="D31" i="7"/>
  <c r="E31" i="7" s="1"/>
  <c r="C33" i="7"/>
  <c r="C32" i="10" s="1"/>
  <c r="G61" i="6"/>
  <c r="G103" i="6"/>
  <c r="G150" i="6"/>
  <c r="H150" i="6"/>
  <c r="K150" i="6" s="1"/>
  <c r="H103" i="6"/>
  <c r="K103" i="6" s="1"/>
  <c r="H61" i="6"/>
  <c r="I61" i="6" s="1"/>
  <c r="D160" i="6"/>
  <c r="D159" i="6"/>
  <c r="D158" i="6"/>
  <c r="D157" i="6"/>
  <c r="D156" i="6"/>
  <c r="D154" i="6"/>
  <c r="D151" i="6"/>
  <c r="E121" i="6"/>
  <c r="B121" i="6"/>
  <c r="E102" i="6"/>
  <c r="B102" i="6"/>
  <c r="E98" i="6"/>
  <c r="B98" i="6"/>
  <c r="E94" i="6"/>
  <c r="B94" i="6"/>
  <c r="E74" i="6"/>
  <c r="B74" i="6"/>
  <c r="E58" i="6"/>
  <c r="B58" i="6"/>
  <c r="E84" i="6"/>
  <c r="B84" i="6"/>
  <c r="E132" i="6"/>
  <c r="B132" i="6"/>
  <c r="E122" i="6"/>
  <c r="B122" i="6"/>
  <c r="E116" i="6"/>
  <c r="B116" i="6"/>
  <c r="E115" i="6"/>
  <c r="B115" i="6"/>
  <c r="E114" i="6"/>
  <c r="B114" i="6"/>
  <c r="E103" i="6"/>
  <c r="B103" i="6"/>
  <c r="E99" i="6"/>
  <c r="B99" i="6"/>
  <c r="E96" i="6"/>
  <c r="B96" i="6"/>
  <c r="E11" i="6"/>
  <c r="B11" i="6"/>
  <c r="E87" i="6"/>
  <c r="B87" i="6"/>
  <c r="E83" i="6"/>
  <c r="B83" i="6"/>
  <c r="E78" i="6"/>
  <c r="B78" i="6"/>
  <c r="E73" i="6"/>
  <c r="B73" i="6"/>
  <c r="E57" i="6"/>
  <c r="B57" i="6"/>
  <c r="E49" i="6"/>
  <c r="B49" i="6"/>
  <c r="E29" i="6"/>
  <c r="B29" i="6"/>
  <c r="E53" i="6"/>
  <c r="B53" i="6"/>
  <c r="E33" i="6"/>
  <c r="B33" i="6"/>
  <c r="E56" i="6"/>
  <c r="B56" i="6"/>
  <c r="E135" i="6"/>
  <c r="B135" i="6"/>
  <c r="E131" i="6"/>
  <c r="B131" i="6"/>
  <c r="E79" i="6"/>
  <c r="B79" i="6"/>
  <c r="E77" i="6"/>
  <c r="B77" i="6"/>
  <c r="E66" i="6"/>
  <c r="B66" i="6"/>
  <c r="E61" i="6"/>
  <c r="B61" i="6"/>
  <c r="E46" i="6"/>
  <c r="B46" i="6"/>
  <c r="E42" i="6"/>
  <c r="B42" i="6"/>
  <c r="E40" i="6"/>
  <c r="B40" i="6"/>
  <c r="E50" i="6"/>
  <c r="B50" i="6"/>
  <c r="E117" i="6"/>
  <c r="B117" i="6"/>
  <c r="E110" i="6"/>
  <c r="B110" i="6"/>
  <c r="E90" i="6"/>
  <c r="B90" i="6"/>
  <c r="E86" i="6"/>
  <c r="B86" i="6"/>
  <c r="E75" i="6"/>
  <c r="B75" i="6"/>
  <c r="E72" i="6"/>
  <c r="B72" i="6"/>
  <c r="E65" i="6"/>
  <c r="B65" i="6"/>
  <c r="E64" i="6"/>
  <c r="B64" i="6"/>
  <c r="E55" i="6"/>
  <c r="B55" i="6"/>
  <c r="E54" i="6"/>
  <c r="B54" i="6"/>
  <c r="E45" i="6"/>
  <c r="B45" i="6"/>
  <c r="E39" i="6"/>
  <c r="B39" i="6"/>
  <c r="E37" i="6"/>
  <c r="B37" i="6"/>
  <c r="E32" i="6"/>
  <c r="B32" i="6"/>
  <c r="E31" i="6"/>
  <c r="B31" i="6"/>
  <c r="E28" i="6"/>
  <c r="B28" i="6"/>
  <c r="E23" i="6"/>
  <c r="B23" i="6"/>
  <c r="E19" i="6"/>
  <c r="B19" i="6"/>
  <c r="E18" i="6"/>
  <c r="B18" i="6"/>
  <c r="E17" i="6"/>
  <c r="B17" i="6"/>
  <c r="E16" i="6"/>
  <c r="B16" i="6"/>
  <c r="E14" i="6"/>
  <c r="B14" i="6"/>
  <c r="E9" i="6"/>
  <c r="B9" i="6"/>
  <c r="E8" i="6"/>
  <c r="B8" i="6"/>
  <c r="E150" i="6"/>
  <c r="B150" i="6"/>
  <c r="E149" i="6"/>
  <c r="B149" i="6"/>
  <c r="E148" i="6"/>
  <c r="B148" i="6"/>
  <c r="E147" i="6"/>
  <c r="B147" i="6"/>
  <c r="E146" i="6"/>
  <c r="B146" i="6"/>
  <c r="E145" i="6"/>
  <c r="B145" i="6"/>
  <c r="E144" i="6"/>
  <c r="B144" i="6"/>
  <c r="E143" i="6"/>
  <c r="B143" i="6"/>
  <c r="E142" i="6"/>
  <c r="B142" i="6"/>
  <c r="E141" i="6"/>
  <c r="B141" i="6"/>
  <c r="E140" i="6"/>
  <c r="B140" i="6"/>
  <c r="E139" i="6"/>
  <c r="B139" i="6"/>
  <c r="E138" i="6"/>
  <c r="B138" i="6"/>
  <c r="E136" i="6"/>
  <c r="B136" i="6"/>
  <c r="E134" i="6"/>
  <c r="B134" i="6"/>
  <c r="E133" i="6"/>
  <c r="B133" i="6"/>
  <c r="E130" i="6"/>
  <c r="B130" i="6"/>
  <c r="E129" i="6"/>
  <c r="B129" i="6"/>
  <c r="E128" i="6"/>
  <c r="B128" i="6"/>
  <c r="E127" i="6"/>
  <c r="B127" i="6"/>
  <c r="E126" i="6"/>
  <c r="B126" i="6"/>
  <c r="E125" i="6"/>
  <c r="B125" i="6"/>
  <c r="E124" i="6"/>
  <c r="B124" i="6"/>
  <c r="E123" i="6"/>
  <c r="B123" i="6"/>
  <c r="E120" i="6"/>
  <c r="B120" i="6"/>
  <c r="E119" i="6"/>
  <c r="B119" i="6"/>
  <c r="E118" i="6"/>
  <c r="B118" i="6"/>
  <c r="E113" i="6"/>
  <c r="B113" i="6"/>
  <c r="E112" i="6"/>
  <c r="B112" i="6"/>
  <c r="E111" i="6"/>
  <c r="B111" i="6"/>
  <c r="E109" i="6"/>
  <c r="B109" i="6"/>
  <c r="E108" i="6"/>
  <c r="B108" i="6"/>
  <c r="E107" i="6"/>
  <c r="B107" i="6"/>
  <c r="E106" i="6"/>
  <c r="B106" i="6"/>
  <c r="E105" i="6"/>
  <c r="B105" i="6"/>
  <c r="E104" i="6"/>
  <c r="I150" i="6" s="1"/>
  <c r="B104" i="6"/>
  <c r="E97" i="6"/>
  <c r="B97" i="6"/>
  <c r="E95" i="6"/>
  <c r="B95" i="6"/>
  <c r="E93" i="6"/>
  <c r="B93" i="6"/>
  <c r="E92" i="6"/>
  <c r="B92" i="6"/>
  <c r="E91" i="6"/>
  <c r="B91" i="6"/>
  <c r="E89" i="6"/>
  <c r="B89" i="6"/>
  <c r="E80" i="6"/>
  <c r="B80" i="6"/>
  <c r="E70" i="6"/>
  <c r="B70" i="6"/>
  <c r="E69" i="6"/>
  <c r="B69" i="6"/>
  <c r="E62" i="6"/>
  <c r="I103" i="6" s="1"/>
  <c r="B62" i="6"/>
  <c r="E60" i="6"/>
  <c r="B60" i="6"/>
  <c r="E48" i="6"/>
  <c r="B48" i="6"/>
  <c r="E38" i="6"/>
  <c r="B38" i="6"/>
  <c r="E35" i="6"/>
  <c r="B35" i="6"/>
  <c r="E26" i="6"/>
  <c r="B26" i="6"/>
  <c r="E25" i="6"/>
  <c r="B25" i="6"/>
  <c r="E22" i="6"/>
  <c r="B22" i="6"/>
  <c r="E12" i="6"/>
  <c r="B12" i="6"/>
  <c r="E88" i="6"/>
  <c r="B88" i="6"/>
  <c r="E59" i="6"/>
  <c r="B59" i="6"/>
  <c r="E52" i="6"/>
  <c r="B52" i="6"/>
  <c r="E44" i="6"/>
  <c r="B44" i="6"/>
  <c r="E30" i="6"/>
  <c r="B30" i="6"/>
  <c r="E24" i="6"/>
  <c r="B24" i="6"/>
  <c r="E21" i="6"/>
  <c r="B21" i="6"/>
  <c r="E137" i="6"/>
  <c r="B137" i="6"/>
  <c r="E101" i="6"/>
  <c r="B101" i="6"/>
  <c r="E100" i="6"/>
  <c r="B100" i="6"/>
  <c r="E85" i="6"/>
  <c r="B85" i="6"/>
  <c r="E82" i="6"/>
  <c r="B82" i="6"/>
  <c r="E81" i="6"/>
  <c r="B81" i="6"/>
  <c r="E76" i="6"/>
  <c r="B76" i="6"/>
  <c r="E71" i="6"/>
  <c r="B71" i="6"/>
  <c r="E68" i="6"/>
  <c r="B68" i="6"/>
  <c r="E63" i="6"/>
  <c r="B63" i="6"/>
  <c r="E51" i="6"/>
  <c r="B51" i="6"/>
  <c r="E47" i="6"/>
  <c r="B47" i="6"/>
  <c r="E43" i="6"/>
  <c r="B43" i="6"/>
  <c r="E41" i="6"/>
  <c r="B41" i="6"/>
  <c r="E36" i="6"/>
  <c r="B36" i="6"/>
  <c r="E34" i="6"/>
  <c r="B34" i="6"/>
  <c r="E27" i="6"/>
  <c r="F50" i="6" s="1"/>
  <c r="B27" i="6"/>
  <c r="E20" i="6"/>
  <c r="B20" i="6"/>
  <c r="E15" i="6"/>
  <c r="B15" i="6"/>
  <c r="E13" i="6"/>
  <c r="B13" i="6"/>
  <c r="E10" i="6"/>
  <c r="B10" i="6"/>
  <c r="E7" i="6"/>
  <c r="B7" i="6"/>
  <c r="E6" i="6"/>
  <c r="B6" i="6"/>
  <c r="E67" i="6"/>
  <c r="B67" i="6"/>
  <c r="E5" i="6"/>
  <c r="A9" i="5"/>
  <c r="A19" i="5" s="1"/>
  <c r="A29" i="5" s="1"/>
  <c r="A39" i="5" s="1"/>
  <c r="A3" i="5"/>
  <c r="A13" i="5" s="1"/>
  <c r="A23" i="5" s="1"/>
  <c r="A33" i="5" s="1"/>
  <c r="A4" i="5"/>
  <c r="A14" i="5" s="1"/>
  <c r="A24" i="5" s="1"/>
  <c r="A34" i="5" s="1"/>
  <c r="A5" i="5"/>
  <c r="A15" i="5" s="1"/>
  <c r="A25" i="5" s="1"/>
  <c r="A35" i="5" s="1"/>
  <c r="A6" i="5"/>
  <c r="A16" i="5" s="1"/>
  <c r="A26" i="5" s="1"/>
  <c r="A36" i="5" s="1"/>
  <c r="A7" i="5"/>
  <c r="A17" i="5" s="1"/>
  <c r="A27" i="5" s="1"/>
  <c r="A37" i="5" s="1"/>
  <c r="A8" i="5"/>
  <c r="A18" i="5" s="1"/>
  <c r="A28" i="5" s="1"/>
  <c r="A38" i="5" s="1"/>
  <c r="A2" i="5"/>
  <c r="A12" i="5" s="1"/>
  <c r="A22" i="5" s="1"/>
  <c r="A32" i="5" s="1"/>
  <c r="C160" i="2"/>
  <c r="C159" i="2"/>
  <c r="C158" i="2"/>
  <c r="C157" i="2"/>
  <c r="C156" i="2"/>
  <c r="C154" i="2"/>
  <c r="AT167" i="2"/>
  <c r="AT151" i="2"/>
  <c r="C17" i="7" s="1"/>
  <c r="D24" i="4"/>
  <c r="AF7" i="2"/>
  <c r="AF8" i="2" s="1"/>
  <c r="AE7" i="2"/>
  <c r="AE8" i="2" s="1"/>
  <c r="AB7" i="2"/>
  <c r="AB8" i="2" s="1"/>
  <c r="AB9" i="2" s="1"/>
  <c r="AB10" i="2" s="1"/>
  <c r="AB11" i="2" s="1"/>
  <c r="AB12" i="2" s="1"/>
  <c r="AB13" i="2" s="1"/>
  <c r="AB14" i="2" s="1"/>
  <c r="AB15" i="2" s="1"/>
  <c r="AB16" i="2" s="1"/>
  <c r="AB17" i="2" s="1"/>
  <c r="AA7" i="2"/>
  <c r="AA8" i="2" s="1"/>
  <c r="AA9" i="2" s="1"/>
  <c r="AA10" i="2" s="1"/>
  <c r="AA11" i="2" s="1"/>
  <c r="O156" i="1"/>
  <c r="C151" i="2"/>
  <c r="I106" i="2"/>
  <c r="M106" i="2" s="1"/>
  <c r="X106" i="2" s="1"/>
  <c r="L106" i="2"/>
  <c r="W106" i="2" s="1"/>
  <c r="I107" i="2"/>
  <c r="M107" i="2" s="1"/>
  <c r="X107" i="2" s="1"/>
  <c r="L107" i="2"/>
  <c r="W107" i="2" s="1"/>
  <c r="I108" i="2"/>
  <c r="M108" i="2" s="1"/>
  <c r="X108" i="2" s="1"/>
  <c r="L108" i="2"/>
  <c r="W108" i="2" s="1"/>
  <c r="I109" i="2"/>
  <c r="M109" i="2" s="1"/>
  <c r="X109" i="2" s="1"/>
  <c r="L109" i="2"/>
  <c r="W109" i="2" s="1"/>
  <c r="I110" i="2"/>
  <c r="M110" i="2" s="1"/>
  <c r="X110" i="2" s="1"/>
  <c r="L110" i="2"/>
  <c r="W110" i="2" s="1"/>
  <c r="I111" i="2"/>
  <c r="M111" i="2" s="1"/>
  <c r="X111" i="2" s="1"/>
  <c r="L111" i="2"/>
  <c r="W111" i="2" s="1"/>
  <c r="I112" i="2"/>
  <c r="M112" i="2" s="1"/>
  <c r="X112" i="2" s="1"/>
  <c r="L112" i="2"/>
  <c r="W112" i="2" s="1"/>
  <c r="I113" i="2"/>
  <c r="M113" i="2" s="1"/>
  <c r="X113" i="2" s="1"/>
  <c r="L113" i="2"/>
  <c r="W113" i="2" s="1"/>
  <c r="I114" i="2"/>
  <c r="M114" i="2" s="1"/>
  <c r="X114" i="2" s="1"/>
  <c r="L114" i="2"/>
  <c r="W114" i="2" s="1"/>
  <c r="I118" i="2"/>
  <c r="M118" i="2" s="1"/>
  <c r="X118" i="2" s="1"/>
  <c r="L118" i="2"/>
  <c r="W118" i="2" s="1"/>
  <c r="I119" i="2"/>
  <c r="M119" i="2" s="1"/>
  <c r="X119" i="2" s="1"/>
  <c r="L119" i="2"/>
  <c r="W119" i="2" s="1"/>
  <c r="I120" i="2"/>
  <c r="M120" i="2" s="1"/>
  <c r="X120" i="2" s="1"/>
  <c r="L120" i="2"/>
  <c r="W120" i="2" s="1"/>
  <c r="I121" i="2"/>
  <c r="M121" i="2" s="1"/>
  <c r="X121" i="2" s="1"/>
  <c r="L121" i="2"/>
  <c r="W121" i="2" s="1"/>
  <c r="I122" i="2"/>
  <c r="M122" i="2" s="1"/>
  <c r="X122" i="2" s="1"/>
  <c r="L122" i="2"/>
  <c r="W122" i="2" s="1"/>
  <c r="I123" i="2"/>
  <c r="M123" i="2" s="1"/>
  <c r="X123" i="2" s="1"/>
  <c r="L123" i="2"/>
  <c r="W123" i="2" s="1"/>
  <c r="I124" i="2"/>
  <c r="M124" i="2" s="1"/>
  <c r="X124" i="2" s="1"/>
  <c r="L124" i="2"/>
  <c r="W124" i="2" s="1"/>
  <c r="I126" i="2"/>
  <c r="M126" i="2" s="1"/>
  <c r="X126" i="2" s="1"/>
  <c r="L126" i="2"/>
  <c r="W126" i="2" s="1"/>
  <c r="I127" i="2"/>
  <c r="M127" i="2" s="1"/>
  <c r="X127" i="2" s="1"/>
  <c r="L127" i="2"/>
  <c r="W127" i="2" s="1"/>
  <c r="I128" i="2"/>
  <c r="M128" i="2" s="1"/>
  <c r="X128" i="2" s="1"/>
  <c r="L128" i="2"/>
  <c r="W128" i="2" s="1"/>
  <c r="I129" i="2"/>
  <c r="M129" i="2" s="1"/>
  <c r="X129" i="2" s="1"/>
  <c r="L129" i="2"/>
  <c r="W129" i="2" s="1"/>
  <c r="I130" i="2"/>
  <c r="M130" i="2" s="1"/>
  <c r="X130" i="2" s="1"/>
  <c r="L130" i="2"/>
  <c r="W130" i="2" s="1"/>
  <c r="I145" i="2"/>
  <c r="M145" i="2" s="1"/>
  <c r="X145" i="2" s="1"/>
  <c r="L145" i="2"/>
  <c r="W145" i="2" s="1"/>
  <c r="I131" i="2"/>
  <c r="M131" i="2" s="1"/>
  <c r="X131" i="2" s="1"/>
  <c r="L131" i="2"/>
  <c r="W131" i="2" s="1"/>
  <c r="I132" i="2"/>
  <c r="M132" i="2" s="1"/>
  <c r="X132" i="2" s="1"/>
  <c r="L132" i="2"/>
  <c r="W132" i="2" s="1"/>
  <c r="I133" i="2"/>
  <c r="M133" i="2" s="1"/>
  <c r="X133" i="2" s="1"/>
  <c r="L133" i="2"/>
  <c r="W133" i="2" s="1"/>
  <c r="I134" i="2"/>
  <c r="M134" i="2" s="1"/>
  <c r="X134" i="2" s="1"/>
  <c r="L134" i="2"/>
  <c r="W134" i="2" s="1"/>
  <c r="I136" i="2"/>
  <c r="M136" i="2" s="1"/>
  <c r="X136" i="2" s="1"/>
  <c r="L136" i="2"/>
  <c r="W136" i="2" s="1"/>
  <c r="I137" i="2"/>
  <c r="M137" i="2" s="1"/>
  <c r="X137" i="2" s="1"/>
  <c r="L137" i="2"/>
  <c r="W137" i="2" s="1"/>
  <c r="I138" i="2"/>
  <c r="M138" i="2" s="1"/>
  <c r="X138" i="2" s="1"/>
  <c r="L138" i="2"/>
  <c r="W138" i="2" s="1"/>
  <c r="I139" i="2"/>
  <c r="M139" i="2" s="1"/>
  <c r="X139" i="2" s="1"/>
  <c r="L139" i="2"/>
  <c r="W139" i="2" s="1"/>
  <c r="I140" i="2"/>
  <c r="M140" i="2" s="1"/>
  <c r="X140" i="2" s="1"/>
  <c r="L140" i="2"/>
  <c r="W140" i="2" s="1"/>
  <c r="I141" i="2"/>
  <c r="M141" i="2" s="1"/>
  <c r="X141" i="2" s="1"/>
  <c r="L141" i="2"/>
  <c r="W141" i="2" s="1"/>
  <c r="I142" i="2"/>
  <c r="M142" i="2" s="1"/>
  <c r="X142" i="2" s="1"/>
  <c r="L142" i="2"/>
  <c r="W142" i="2" s="1"/>
  <c r="I143" i="2"/>
  <c r="M143" i="2" s="1"/>
  <c r="X143" i="2" s="1"/>
  <c r="L143" i="2"/>
  <c r="W143" i="2" s="1"/>
  <c r="I144" i="2"/>
  <c r="M144" i="2" s="1"/>
  <c r="X144" i="2" s="1"/>
  <c r="L144" i="2"/>
  <c r="W144" i="2" s="1"/>
  <c r="I146" i="2"/>
  <c r="M146" i="2" s="1"/>
  <c r="X146" i="2" s="1"/>
  <c r="L146" i="2"/>
  <c r="W146" i="2" s="1"/>
  <c r="I147" i="2"/>
  <c r="M147" i="2" s="1"/>
  <c r="X147" i="2" s="1"/>
  <c r="L147" i="2"/>
  <c r="W147" i="2" s="1"/>
  <c r="I148" i="2"/>
  <c r="M148" i="2" s="1"/>
  <c r="X148" i="2" s="1"/>
  <c r="L148" i="2"/>
  <c r="W148" i="2" s="1"/>
  <c r="I149" i="2"/>
  <c r="M149" i="2" s="1"/>
  <c r="X149" i="2" s="1"/>
  <c r="L149" i="2"/>
  <c r="W149" i="2" s="1"/>
  <c r="I150" i="2"/>
  <c r="M150" i="2" s="1"/>
  <c r="X150" i="2" s="1"/>
  <c r="L150" i="2"/>
  <c r="W150" i="2" s="1"/>
  <c r="I125" i="2"/>
  <c r="M125" i="2" s="1"/>
  <c r="X125" i="2" s="1"/>
  <c r="L125" i="2"/>
  <c r="W125" i="2" s="1"/>
  <c r="I105" i="2"/>
  <c r="M105" i="2" s="1"/>
  <c r="X105" i="2" s="1"/>
  <c r="L105" i="2"/>
  <c r="W105" i="2" s="1"/>
  <c r="I115" i="2"/>
  <c r="M115" i="2" s="1"/>
  <c r="X115" i="2" s="1"/>
  <c r="L115" i="2"/>
  <c r="W115" i="2" s="1"/>
  <c r="I135" i="2"/>
  <c r="M135" i="2" s="1"/>
  <c r="X135" i="2" s="1"/>
  <c r="I91" i="2"/>
  <c r="M91" i="2" s="1"/>
  <c r="X91" i="2" s="1"/>
  <c r="I92" i="2"/>
  <c r="M92" i="2" s="1"/>
  <c r="X92" i="2" s="1"/>
  <c r="I93" i="2"/>
  <c r="M93" i="2" s="1"/>
  <c r="X93" i="2" s="1"/>
  <c r="I94" i="2"/>
  <c r="M94" i="2" s="1"/>
  <c r="X94" i="2" s="1"/>
  <c r="I95" i="2"/>
  <c r="M95" i="2" s="1"/>
  <c r="X95" i="2" s="1"/>
  <c r="I96" i="2"/>
  <c r="M96" i="2" s="1"/>
  <c r="X96" i="2" s="1"/>
  <c r="I97" i="2"/>
  <c r="M97" i="2" s="1"/>
  <c r="X97" i="2" s="1"/>
  <c r="I98" i="2"/>
  <c r="M98" i="2" s="1"/>
  <c r="X98" i="2" s="1"/>
  <c r="I99" i="2"/>
  <c r="M99" i="2" s="1"/>
  <c r="X99" i="2" s="1"/>
  <c r="I100" i="2"/>
  <c r="M100" i="2" s="1"/>
  <c r="X100" i="2" s="1"/>
  <c r="I101" i="2"/>
  <c r="M101" i="2" s="1"/>
  <c r="X101" i="2" s="1"/>
  <c r="I102" i="2"/>
  <c r="M102" i="2" s="1"/>
  <c r="X102" i="2" s="1"/>
  <c r="I103" i="2"/>
  <c r="M103" i="2" s="1"/>
  <c r="X103" i="2" s="1"/>
  <c r="I116" i="2"/>
  <c r="M116" i="2" s="1"/>
  <c r="X116" i="2" s="1"/>
  <c r="I117" i="2"/>
  <c r="M117" i="2" s="1"/>
  <c r="X117" i="2" s="1"/>
  <c r="I104" i="2"/>
  <c r="M104" i="2" s="1"/>
  <c r="X104" i="2" s="1"/>
  <c r="L7" i="2"/>
  <c r="W7" i="2" s="1"/>
  <c r="L8" i="2"/>
  <c r="W8" i="2" s="1"/>
  <c r="L9" i="2"/>
  <c r="W9" i="2" s="1"/>
  <c r="L10" i="2"/>
  <c r="W10" i="2" s="1"/>
  <c r="L11" i="2"/>
  <c r="W11" i="2" s="1"/>
  <c r="L12" i="2"/>
  <c r="W12" i="2" s="1"/>
  <c r="L13" i="2"/>
  <c r="W13" i="2" s="1"/>
  <c r="L14" i="2"/>
  <c r="W14" i="2" s="1"/>
  <c r="L15" i="2"/>
  <c r="W15" i="2" s="1"/>
  <c r="L16" i="2"/>
  <c r="W16" i="2" s="1"/>
  <c r="L17" i="2"/>
  <c r="W17" i="2" s="1"/>
  <c r="L18" i="2"/>
  <c r="W18" i="2" s="1"/>
  <c r="L19" i="2"/>
  <c r="W19" i="2" s="1"/>
  <c r="L20" i="2"/>
  <c r="W20" i="2" s="1"/>
  <c r="L21" i="2"/>
  <c r="W21" i="2" s="1"/>
  <c r="L22" i="2"/>
  <c r="W22" i="2" s="1"/>
  <c r="L23" i="2"/>
  <c r="W23" i="2" s="1"/>
  <c r="L24" i="2"/>
  <c r="W24" i="2" s="1"/>
  <c r="L25" i="2"/>
  <c r="W25" i="2" s="1"/>
  <c r="L26" i="2"/>
  <c r="W26" i="2" s="1"/>
  <c r="L27" i="2"/>
  <c r="W27" i="2" s="1"/>
  <c r="L28" i="2"/>
  <c r="W28" i="2" s="1"/>
  <c r="L29" i="2"/>
  <c r="W29" i="2" s="1"/>
  <c r="L37" i="2"/>
  <c r="W37" i="2" s="1"/>
  <c r="L30" i="2"/>
  <c r="W30" i="2" s="1"/>
  <c r="L31" i="2"/>
  <c r="W31" i="2" s="1"/>
  <c r="L32" i="2"/>
  <c r="W32" i="2" s="1"/>
  <c r="L33" i="2"/>
  <c r="W33" i="2" s="1"/>
  <c r="L34" i="2"/>
  <c r="W34" i="2" s="1"/>
  <c r="L35" i="2"/>
  <c r="W35" i="2" s="1"/>
  <c r="L36" i="2"/>
  <c r="W36" i="2" s="1"/>
  <c r="L38" i="2"/>
  <c r="W38" i="2" s="1"/>
  <c r="L135" i="2"/>
  <c r="W135" i="2" s="1"/>
  <c r="L91" i="2"/>
  <c r="W91" i="2" s="1"/>
  <c r="L92" i="2"/>
  <c r="W92" i="2" s="1"/>
  <c r="L93" i="2"/>
  <c r="W93" i="2" s="1"/>
  <c r="L94" i="2"/>
  <c r="W94" i="2" s="1"/>
  <c r="L95" i="2"/>
  <c r="W95" i="2" s="1"/>
  <c r="L96" i="2"/>
  <c r="W96" i="2" s="1"/>
  <c r="L97" i="2"/>
  <c r="W97" i="2" s="1"/>
  <c r="L98" i="2"/>
  <c r="W98" i="2" s="1"/>
  <c r="L99" i="2"/>
  <c r="W99" i="2" s="1"/>
  <c r="L100" i="2"/>
  <c r="W100" i="2" s="1"/>
  <c r="L101" i="2"/>
  <c r="W101" i="2" s="1"/>
  <c r="L102" i="2"/>
  <c r="W102" i="2" s="1"/>
  <c r="L103" i="2"/>
  <c r="W103" i="2" s="1"/>
  <c r="L116" i="2"/>
  <c r="W116" i="2" s="1"/>
  <c r="L117" i="2"/>
  <c r="W117" i="2" s="1"/>
  <c r="L104" i="2"/>
  <c r="W104" i="2" s="1"/>
  <c r="I33" i="2"/>
  <c r="M33" i="2" s="1"/>
  <c r="X33" i="2" s="1"/>
  <c r="I34" i="2"/>
  <c r="M34" i="2" s="1"/>
  <c r="X34" i="2" s="1"/>
  <c r="I35" i="2"/>
  <c r="M35" i="2" s="1"/>
  <c r="X35" i="2" s="1"/>
  <c r="I36" i="2"/>
  <c r="M36" i="2" s="1"/>
  <c r="X36" i="2" s="1"/>
  <c r="I38" i="2"/>
  <c r="M38" i="2" s="1"/>
  <c r="X38" i="2" s="1"/>
  <c r="H39" i="2"/>
  <c r="H40" i="2" s="1"/>
  <c r="H41" i="2" s="1"/>
  <c r="L41" i="2" s="1"/>
  <c r="W41" i="2" s="1"/>
  <c r="I32" i="2"/>
  <c r="M32" i="2" s="1"/>
  <c r="X32" i="2" s="1"/>
  <c r="I31" i="2"/>
  <c r="M31" i="2" s="1"/>
  <c r="X31" i="2" s="1"/>
  <c r="I30" i="2"/>
  <c r="M30" i="2" s="1"/>
  <c r="X30" i="2" s="1"/>
  <c r="L6" i="2"/>
  <c r="W6" i="2" s="1"/>
  <c r="I14" i="2"/>
  <c r="M14" i="2" s="1"/>
  <c r="X14" i="2" s="1"/>
  <c r="I15" i="2"/>
  <c r="M15" i="2" s="1"/>
  <c r="X15" i="2" s="1"/>
  <c r="I16" i="2"/>
  <c r="M16" i="2" s="1"/>
  <c r="X16" i="2" s="1"/>
  <c r="I17" i="2"/>
  <c r="M17" i="2" s="1"/>
  <c r="X17" i="2" s="1"/>
  <c r="I18" i="2"/>
  <c r="M18" i="2" s="1"/>
  <c r="X18" i="2" s="1"/>
  <c r="I19" i="2"/>
  <c r="M19" i="2" s="1"/>
  <c r="X19" i="2" s="1"/>
  <c r="I20" i="2"/>
  <c r="M20" i="2" s="1"/>
  <c r="X20" i="2" s="1"/>
  <c r="I21" i="2"/>
  <c r="M21" i="2" s="1"/>
  <c r="X21" i="2" s="1"/>
  <c r="I22" i="2"/>
  <c r="M22" i="2" s="1"/>
  <c r="X22" i="2" s="1"/>
  <c r="I23" i="2"/>
  <c r="M23" i="2" s="1"/>
  <c r="X23" i="2" s="1"/>
  <c r="I24" i="2"/>
  <c r="M24" i="2" s="1"/>
  <c r="X24" i="2" s="1"/>
  <c r="I25" i="2"/>
  <c r="M25" i="2" s="1"/>
  <c r="X25" i="2" s="1"/>
  <c r="I26" i="2"/>
  <c r="M26" i="2" s="1"/>
  <c r="X26" i="2" s="1"/>
  <c r="I27" i="2"/>
  <c r="M27" i="2" s="1"/>
  <c r="X27" i="2" s="1"/>
  <c r="I28" i="2"/>
  <c r="M28" i="2" s="1"/>
  <c r="X28" i="2" s="1"/>
  <c r="I29" i="2"/>
  <c r="M29" i="2" s="1"/>
  <c r="X29" i="2" s="1"/>
  <c r="I37" i="2"/>
  <c r="M37" i="2" s="1"/>
  <c r="X37" i="2" s="1"/>
  <c r="I7" i="2"/>
  <c r="M7" i="2" s="1"/>
  <c r="X7" i="2" s="1"/>
  <c r="I8" i="2"/>
  <c r="M8" i="2" s="1"/>
  <c r="X8" i="2" s="1"/>
  <c r="I9" i="2"/>
  <c r="M9" i="2" s="1"/>
  <c r="X9" i="2" s="1"/>
  <c r="I10" i="2"/>
  <c r="M10" i="2" s="1"/>
  <c r="X10" i="2" s="1"/>
  <c r="I11" i="2"/>
  <c r="M11" i="2" s="1"/>
  <c r="X11" i="2" s="1"/>
  <c r="I12" i="2"/>
  <c r="M12" i="2" s="1"/>
  <c r="X12" i="2" s="1"/>
  <c r="I13" i="2"/>
  <c r="M13" i="2" s="1"/>
  <c r="X13" i="2" s="1"/>
  <c r="I6" i="2"/>
  <c r="M6" i="2" s="1"/>
  <c r="X6" i="2" s="1"/>
  <c r="AJ6" i="2" s="1"/>
  <c r="D128" i="2"/>
  <c r="D32" i="2"/>
  <c r="D100" i="2"/>
  <c r="D101" i="2"/>
  <c r="D126" i="2"/>
  <c r="D14" i="2"/>
  <c r="D41" i="2"/>
  <c r="D15" i="2"/>
  <c r="D102" i="2"/>
  <c r="D42" i="2"/>
  <c r="D103" i="2"/>
  <c r="D116" i="2"/>
  <c r="D16" i="2"/>
  <c r="D117" i="2"/>
  <c r="D17" i="2"/>
  <c r="D33" i="2"/>
  <c r="D104" i="2"/>
  <c r="D118" i="2"/>
  <c r="D18" i="2"/>
  <c r="D43" i="2"/>
  <c r="D129" i="2"/>
  <c r="D115" i="2"/>
  <c r="D19" i="2"/>
  <c r="D34" i="2"/>
  <c r="D127" i="2"/>
  <c r="D105" i="2"/>
  <c r="D106" i="2"/>
  <c r="D125" i="2"/>
  <c r="D130" i="2"/>
  <c r="D145" i="2"/>
  <c r="D35" i="2"/>
  <c r="D44" i="2"/>
  <c r="D119" i="2"/>
  <c r="D45" i="2"/>
  <c r="D20" i="2"/>
  <c r="D107" i="2"/>
  <c r="D108" i="2"/>
  <c r="D120" i="2"/>
  <c r="D21" i="2"/>
  <c r="D46" i="2"/>
  <c r="D47" i="2"/>
  <c r="D22" i="2"/>
  <c r="D109" i="2"/>
  <c r="D131" i="2"/>
  <c r="D146" i="2"/>
  <c r="D110" i="2"/>
  <c r="D23" i="2"/>
  <c r="D121" i="2"/>
  <c r="D132" i="2"/>
  <c r="D122" i="2"/>
  <c r="D48" i="2"/>
  <c r="D24" i="2"/>
  <c r="D25" i="2"/>
  <c r="D133" i="2"/>
  <c r="D144" i="2"/>
  <c r="D26" i="2"/>
  <c r="D111" i="2"/>
  <c r="D134" i="2"/>
  <c r="D36" i="2"/>
  <c r="D49" i="2"/>
  <c r="D112" i="2"/>
  <c r="D50" i="2"/>
  <c r="D51" i="2"/>
  <c r="D52" i="2"/>
  <c r="D147" i="2"/>
  <c r="D53" i="2"/>
  <c r="D136" i="2"/>
  <c r="D54" i="2"/>
  <c r="D148" i="2"/>
  <c r="D137" i="2"/>
  <c r="D27" i="2"/>
  <c r="D28" i="2"/>
  <c r="D149" i="2"/>
  <c r="D138" i="2"/>
  <c r="D55" i="2"/>
  <c r="D56" i="2"/>
  <c r="D57" i="2"/>
  <c r="D58" i="2"/>
  <c r="D59" i="2"/>
  <c r="D60" i="2"/>
  <c r="D113" i="2"/>
  <c r="D61" i="2"/>
  <c r="D62" i="2"/>
  <c r="D63" i="2"/>
  <c r="D139" i="2"/>
  <c r="D140" i="2"/>
  <c r="D141" i="2"/>
  <c r="D114" i="2"/>
  <c r="D64" i="2"/>
  <c r="D65" i="2"/>
  <c r="D66" i="2"/>
  <c r="D150" i="2"/>
  <c r="D142" i="2"/>
  <c r="D67" i="2"/>
  <c r="D68" i="2"/>
  <c r="D69" i="2"/>
  <c r="D70" i="2"/>
  <c r="D71" i="2"/>
  <c r="D72" i="2"/>
  <c r="D73" i="2"/>
  <c r="D74" i="2"/>
  <c r="D123" i="2"/>
  <c r="D143" i="2"/>
  <c r="D75" i="2"/>
  <c r="D76" i="2"/>
  <c r="D124" i="2"/>
  <c r="D77" i="2"/>
  <c r="D29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6" i="2"/>
  <c r="D7" i="2"/>
  <c r="D8" i="2"/>
  <c r="D91" i="2"/>
  <c r="D92" i="2"/>
  <c r="D9" i="2"/>
  <c r="D135" i="2"/>
  <c r="D37" i="2"/>
  <c r="D10" i="2"/>
  <c r="D93" i="2"/>
  <c r="D11" i="2"/>
  <c r="D94" i="2"/>
  <c r="D95" i="2"/>
  <c r="D96" i="2"/>
  <c r="D97" i="2"/>
  <c r="D12" i="2"/>
  <c r="D30" i="2"/>
  <c r="D38" i="2"/>
  <c r="D98" i="2"/>
  <c r="D31" i="2"/>
  <c r="D39" i="2"/>
  <c r="D40" i="2"/>
  <c r="D13" i="2"/>
  <c r="D99" i="2"/>
  <c r="D5" i="2"/>
  <c r="A123" i="2"/>
  <c r="A58" i="2"/>
  <c r="A119" i="2"/>
  <c r="A97" i="2"/>
  <c r="A100" i="2"/>
  <c r="A56" i="2"/>
  <c r="A68" i="2"/>
  <c r="A110" i="2"/>
  <c r="A31" i="2"/>
  <c r="A111" i="2"/>
  <c r="A142" i="2"/>
  <c r="A6" i="2"/>
  <c r="A134" i="2"/>
  <c r="A29" i="2"/>
  <c r="A28" i="2"/>
  <c r="A92" i="2"/>
  <c r="A144" i="2"/>
  <c r="A130" i="2"/>
  <c r="A116" i="2"/>
  <c r="A117" i="2"/>
  <c r="A23" i="2"/>
  <c r="A121" i="2"/>
  <c r="A94" i="2"/>
  <c r="A62" i="2"/>
  <c r="A75" i="2"/>
  <c r="A108" i="2"/>
  <c r="A113" i="2"/>
  <c r="A133" i="2"/>
  <c r="A115" i="2"/>
  <c r="A65" i="2"/>
  <c r="A84" i="2"/>
  <c r="A120" i="2"/>
  <c r="A81" i="2"/>
  <c r="A87" i="2"/>
  <c r="A135" i="2"/>
  <c r="A39" i="2"/>
  <c r="A72" i="2"/>
  <c r="A140" i="2"/>
  <c r="A57" i="2"/>
  <c r="A38" i="2"/>
  <c r="A13" i="2"/>
  <c r="A141" i="2"/>
  <c r="A112" i="2"/>
  <c r="A127" i="2"/>
  <c r="A101" i="2"/>
  <c r="A122" i="2"/>
  <c r="A85" i="2"/>
  <c r="A147" i="2"/>
  <c r="A46" i="2"/>
  <c r="A45" i="2"/>
  <c r="A150" i="2"/>
  <c r="A27" i="2"/>
  <c r="A86" i="2"/>
  <c r="A54" i="2"/>
  <c r="A104" i="2"/>
  <c r="A148" i="2"/>
  <c r="A129" i="2"/>
  <c r="A12" i="2"/>
  <c r="A139" i="2"/>
  <c r="A35" i="2"/>
  <c r="A34" i="2"/>
  <c r="A132" i="2"/>
  <c r="A91" i="2"/>
  <c r="A95" i="2"/>
  <c r="A93" i="2"/>
  <c r="A73" i="2"/>
  <c r="A136" i="2"/>
  <c r="A66" i="2"/>
  <c r="A63" i="2"/>
  <c r="A103" i="2"/>
  <c r="A37" i="2"/>
  <c r="A80" i="2"/>
  <c r="A143" i="2"/>
  <c r="A44" i="2"/>
  <c r="A83" i="2"/>
  <c r="A145" i="2"/>
  <c r="A10" i="2"/>
  <c r="A19" i="2"/>
  <c r="A20" i="2"/>
  <c r="A59" i="2"/>
  <c r="A43" i="2"/>
  <c r="A114" i="2"/>
  <c r="A64" i="2"/>
  <c r="A128" i="2"/>
  <c r="A137" i="2"/>
  <c r="A78" i="2"/>
  <c r="A53" i="2"/>
  <c r="A9" i="2"/>
  <c r="A106" i="2"/>
  <c r="A118" i="2"/>
  <c r="A52" i="2"/>
  <c r="A11" i="2"/>
  <c r="A32" i="2"/>
  <c r="A109" i="2"/>
  <c r="A7" i="2"/>
  <c r="A102" i="2"/>
  <c r="A8" i="2"/>
  <c r="A149" i="2"/>
  <c r="A15" i="2"/>
  <c r="A99" i="2"/>
  <c r="A25" i="2"/>
  <c r="A69" i="2"/>
  <c r="A146" i="2"/>
  <c r="A36" i="2"/>
  <c r="A105" i="2"/>
  <c r="A42" i="2"/>
  <c r="A33" i="2"/>
  <c r="A98" i="2"/>
  <c r="A76" i="2"/>
  <c r="A90" i="2"/>
  <c r="A49" i="2"/>
  <c r="A138" i="2"/>
  <c r="A61" i="2"/>
  <c r="A89" i="2"/>
  <c r="A71" i="2"/>
  <c r="A30" i="2"/>
  <c r="A126" i="2"/>
  <c r="A18" i="2"/>
  <c r="A82" i="2"/>
  <c r="A88" i="2"/>
  <c r="A50" i="2"/>
  <c r="A16" i="2"/>
  <c r="A55" i="2"/>
  <c r="A96" i="2"/>
  <c r="A60" i="2"/>
  <c r="A22" i="2"/>
  <c r="A14" i="2"/>
  <c r="A21" i="2"/>
  <c r="A125" i="2"/>
  <c r="A26" i="2"/>
  <c r="A40" i="2"/>
  <c r="A79" i="2"/>
  <c r="A47" i="2"/>
  <c r="A70" i="2"/>
  <c r="A131" i="2"/>
  <c r="A41" i="2"/>
  <c r="A67" i="2"/>
  <c r="A107" i="2"/>
  <c r="A51" i="2"/>
  <c r="A17" i="2"/>
  <c r="A24" i="2"/>
  <c r="A74" i="2"/>
  <c r="A77" i="2"/>
  <c r="A48" i="2"/>
  <c r="A124" i="2"/>
  <c r="F17" i="10" l="1"/>
  <c r="C34" i="10"/>
  <c r="F12" i="7"/>
  <c r="G20" i="10"/>
  <c r="C68" i="7"/>
  <c r="C70" i="7" s="1"/>
  <c r="E52" i="7"/>
  <c r="C55" i="7"/>
  <c r="C57" i="7" s="1"/>
  <c r="E40" i="7"/>
  <c r="D16" i="7"/>
  <c r="D18" i="7" s="1"/>
  <c r="C35" i="7"/>
  <c r="C29" i="10" s="1"/>
  <c r="G7" i="7"/>
  <c r="C155" i="2"/>
  <c r="C161" i="2" s="1"/>
  <c r="D156" i="2" s="1"/>
  <c r="G98" i="7"/>
  <c r="C98" i="7"/>
  <c r="D53" i="7"/>
  <c r="E53" i="7" s="1"/>
  <c r="F53" i="7" s="1"/>
  <c r="G53" i="7" s="1"/>
  <c r="H53" i="7" s="1"/>
  <c r="I53" i="7" s="1"/>
  <c r="J53" i="7" s="1"/>
  <c r="D13" i="7"/>
  <c r="D21" i="10" s="1"/>
  <c r="E11" i="7"/>
  <c r="F17" i="8"/>
  <c r="F19" i="8" s="1"/>
  <c r="F80" i="7"/>
  <c r="F34" i="6"/>
  <c r="F30" i="6"/>
  <c r="F26" i="6"/>
  <c r="F22" i="6"/>
  <c r="F18" i="6"/>
  <c r="F14" i="6"/>
  <c r="F10" i="6"/>
  <c r="F49" i="6"/>
  <c r="F45" i="6"/>
  <c r="F41" i="6"/>
  <c r="F37" i="6"/>
  <c r="F149" i="6"/>
  <c r="F145" i="6"/>
  <c r="F141" i="6"/>
  <c r="F137" i="6"/>
  <c r="F133" i="6"/>
  <c r="F129" i="6"/>
  <c r="F125" i="6"/>
  <c r="F121" i="6"/>
  <c r="F117" i="6"/>
  <c r="F113" i="6"/>
  <c r="F109" i="6"/>
  <c r="F105" i="6"/>
  <c r="F101" i="6"/>
  <c r="F97" i="6"/>
  <c r="F93" i="6"/>
  <c r="F89" i="6"/>
  <c r="F85" i="6"/>
  <c r="F81" i="6"/>
  <c r="F77" i="6"/>
  <c r="F73" i="6"/>
  <c r="F69" i="6"/>
  <c r="F65" i="6"/>
  <c r="F61" i="6"/>
  <c r="F57" i="6"/>
  <c r="F53" i="6"/>
  <c r="F8" i="7"/>
  <c r="F33" i="6"/>
  <c r="F29" i="6"/>
  <c r="F25" i="6"/>
  <c r="F21" i="6"/>
  <c r="F17" i="6"/>
  <c r="F13" i="6"/>
  <c r="F9" i="6"/>
  <c r="F48" i="6"/>
  <c r="F44" i="6"/>
  <c r="F40" i="6"/>
  <c r="F36" i="6"/>
  <c r="F148" i="6"/>
  <c r="F144" i="6"/>
  <c r="F140" i="6"/>
  <c r="F136" i="6"/>
  <c r="F132" i="6"/>
  <c r="F128" i="6"/>
  <c r="F124" i="6"/>
  <c r="F120" i="6"/>
  <c r="F116" i="6"/>
  <c r="F112" i="6"/>
  <c r="F108" i="6"/>
  <c r="F104" i="6"/>
  <c r="F100" i="6"/>
  <c r="F96" i="6"/>
  <c r="F92" i="6"/>
  <c r="F88" i="6"/>
  <c r="F84" i="6"/>
  <c r="F80" i="6"/>
  <c r="F76" i="6"/>
  <c r="F72" i="6"/>
  <c r="F68" i="6"/>
  <c r="F64" i="6"/>
  <c r="F60" i="6"/>
  <c r="F56" i="6"/>
  <c r="F52" i="6"/>
  <c r="F32" i="6"/>
  <c r="F28" i="6"/>
  <c r="F24" i="6"/>
  <c r="F20" i="6"/>
  <c r="F16" i="6"/>
  <c r="F12" i="6"/>
  <c r="F8" i="6"/>
  <c r="F47" i="6"/>
  <c r="F43" i="6"/>
  <c r="F39" i="6"/>
  <c r="F35" i="6"/>
  <c r="F147" i="6"/>
  <c r="F143" i="6"/>
  <c r="F139" i="6"/>
  <c r="F135" i="6"/>
  <c r="F131" i="6"/>
  <c r="F127" i="6"/>
  <c r="F123" i="6"/>
  <c r="F119" i="6"/>
  <c r="F115" i="6"/>
  <c r="F111" i="6"/>
  <c r="F107" i="6"/>
  <c r="F103" i="6"/>
  <c r="F99" i="6"/>
  <c r="F95" i="6"/>
  <c r="F91" i="6"/>
  <c r="F87" i="6"/>
  <c r="F83" i="6"/>
  <c r="F79" i="6"/>
  <c r="F75" i="6"/>
  <c r="F71" i="6"/>
  <c r="F67" i="6"/>
  <c r="F63" i="6"/>
  <c r="F59" i="6"/>
  <c r="F55" i="6"/>
  <c r="F51" i="6"/>
  <c r="C18" i="7"/>
  <c r="X154" i="2"/>
  <c r="X155" i="2" s="1"/>
  <c r="F6" i="6"/>
  <c r="F31" i="6"/>
  <c r="F27" i="6"/>
  <c r="F23" i="6"/>
  <c r="F19" i="6"/>
  <c r="F15" i="6"/>
  <c r="F11" i="6"/>
  <c r="F7" i="6"/>
  <c r="F46" i="6"/>
  <c r="F42" i="6"/>
  <c r="F38" i="6"/>
  <c r="F150" i="6"/>
  <c r="F146" i="6"/>
  <c r="F142" i="6"/>
  <c r="F138" i="6"/>
  <c r="F134" i="6"/>
  <c r="F130" i="6"/>
  <c r="F126" i="6"/>
  <c r="F122" i="6"/>
  <c r="F118" i="6"/>
  <c r="F114" i="6"/>
  <c r="F110" i="6"/>
  <c r="F106" i="6"/>
  <c r="F102" i="6"/>
  <c r="F98" i="6"/>
  <c r="F94" i="6"/>
  <c r="F90" i="6"/>
  <c r="F86" i="6"/>
  <c r="F82" i="6"/>
  <c r="F78" i="6"/>
  <c r="F74" i="6"/>
  <c r="F70" i="6"/>
  <c r="F66" i="6"/>
  <c r="F62" i="6"/>
  <c r="J103" i="6" s="1"/>
  <c r="F58" i="6"/>
  <c r="F54" i="6"/>
  <c r="J41" i="7"/>
  <c r="D54" i="7"/>
  <c r="E54" i="7" s="1"/>
  <c r="C42" i="7"/>
  <c r="C43" i="7" s="1"/>
  <c r="C45" i="7" s="1"/>
  <c r="C47" i="7" s="1"/>
  <c r="D67" i="7"/>
  <c r="D65" i="7"/>
  <c r="H6" i="7"/>
  <c r="I6" i="7" s="1"/>
  <c r="D17" i="7"/>
  <c r="F31" i="7"/>
  <c r="G31" i="7" s="1"/>
  <c r="H31" i="7" s="1"/>
  <c r="I31" i="7" s="1"/>
  <c r="J31" i="7" s="1"/>
  <c r="E33" i="7"/>
  <c r="E32" i="10" s="1"/>
  <c r="E34" i="10" s="1"/>
  <c r="D33" i="7"/>
  <c r="D32" i="10" s="1"/>
  <c r="D34" i="10" s="1"/>
  <c r="G32" i="7"/>
  <c r="C34" i="7"/>
  <c r="C5" i="10" s="1"/>
  <c r="D155" i="6"/>
  <c r="D161" i="6" s="1"/>
  <c r="E158" i="6" s="1"/>
  <c r="X160" i="2"/>
  <c r="X157" i="2"/>
  <c r="X156" i="2"/>
  <c r="W158" i="2"/>
  <c r="W154" i="2"/>
  <c r="W155" i="2" s="1"/>
  <c r="W160" i="2"/>
  <c r="W157" i="2"/>
  <c r="W156" i="2"/>
  <c r="X158" i="2"/>
  <c r="D159" i="2"/>
  <c r="D157" i="2"/>
  <c r="D158" i="2"/>
  <c r="D161" i="2"/>
  <c r="D160" i="2"/>
  <c r="D155" i="2"/>
  <c r="AI6" i="2"/>
  <c r="AK6" i="2" s="1"/>
  <c r="AJ7" i="2"/>
  <c r="AI7" i="2"/>
  <c r="AF9" i="2"/>
  <c r="AJ8" i="2"/>
  <c r="AI8" i="2"/>
  <c r="AE9" i="2"/>
  <c r="AA12" i="2"/>
  <c r="AB18" i="2"/>
  <c r="I41" i="2"/>
  <c r="M41" i="2" s="1"/>
  <c r="X41" i="2" s="1"/>
  <c r="L39" i="2"/>
  <c r="W39" i="2" s="1"/>
  <c r="I39" i="2"/>
  <c r="M39" i="2" s="1"/>
  <c r="X39" i="2" s="1"/>
  <c r="I40" i="2"/>
  <c r="M40" i="2" s="1"/>
  <c r="X40" i="2" s="1"/>
  <c r="L40" i="2"/>
  <c r="W40" i="2" s="1"/>
  <c r="H42" i="2"/>
  <c r="G17" i="10" l="1"/>
  <c r="G8" i="7"/>
  <c r="F33" i="10"/>
  <c r="F28" i="10"/>
  <c r="C7" i="10"/>
  <c r="C24" i="10" s="1"/>
  <c r="C36" i="10" s="1"/>
  <c r="C38" i="10" s="1"/>
  <c r="H20" i="10"/>
  <c r="C72" i="7"/>
  <c r="C71" i="7"/>
  <c r="E65" i="7"/>
  <c r="D68" i="7"/>
  <c r="D70" i="7" s="1"/>
  <c r="F33" i="7"/>
  <c r="C59" i="7"/>
  <c r="C58" i="7"/>
  <c r="D55" i="7"/>
  <c r="D57" i="7" s="1"/>
  <c r="D59" i="7" s="1"/>
  <c r="F52" i="7"/>
  <c r="E55" i="7"/>
  <c r="E57" i="7" s="1"/>
  <c r="E59" i="7" s="1"/>
  <c r="F40" i="7"/>
  <c r="H7" i="7"/>
  <c r="G12" i="7"/>
  <c r="D19" i="7"/>
  <c r="E35" i="7"/>
  <c r="E29" i="10" s="1"/>
  <c r="D154" i="2"/>
  <c r="C36" i="7"/>
  <c r="F11" i="7"/>
  <c r="E13" i="7"/>
  <c r="E21" i="10" s="1"/>
  <c r="D79" i="7"/>
  <c r="D81" i="7" s="1"/>
  <c r="D83" i="7" s="1"/>
  <c r="D86" i="7" s="1"/>
  <c r="E17" i="7"/>
  <c r="E16" i="7"/>
  <c r="E19" i="7" s="1"/>
  <c r="G80" i="7"/>
  <c r="J150" i="6"/>
  <c r="J6" i="7"/>
  <c r="F54" i="7"/>
  <c r="D42" i="7"/>
  <c r="D43" i="7" s="1"/>
  <c r="D45" i="7" s="1"/>
  <c r="C46" i="7"/>
  <c r="E67" i="7"/>
  <c r="D35" i="7"/>
  <c r="D29" i="10" s="1"/>
  <c r="H32" i="7"/>
  <c r="G33" i="7"/>
  <c r="E161" i="6"/>
  <c r="E160" i="6"/>
  <c r="E154" i="6"/>
  <c r="E156" i="6"/>
  <c r="E159" i="6"/>
  <c r="E157" i="6"/>
  <c r="E155" i="6"/>
  <c r="AK7" i="2"/>
  <c r="AK8" i="2"/>
  <c r="AF10" i="2"/>
  <c r="AJ9" i="2"/>
  <c r="AE10" i="2"/>
  <c r="AI9" i="2"/>
  <c r="AB19" i="2"/>
  <c r="AA13" i="2"/>
  <c r="L42" i="2"/>
  <c r="W42" i="2" s="1"/>
  <c r="I42" i="2"/>
  <c r="M42" i="2" s="1"/>
  <c r="X42" i="2" s="1"/>
  <c r="H43" i="2"/>
  <c r="H17" i="10" l="1"/>
  <c r="G33" i="10"/>
  <c r="G28" i="10"/>
  <c r="F35" i="7"/>
  <c r="F29" i="10" s="1"/>
  <c r="F32" i="10"/>
  <c r="F34" i="10" s="1"/>
  <c r="I7" i="7"/>
  <c r="I20" i="10"/>
  <c r="D72" i="7"/>
  <c r="D71" i="7"/>
  <c r="D73" i="7" s="1"/>
  <c r="F65" i="7"/>
  <c r="E68" i="7"/>
  <c r="E70" i="7" s="1"/>
  <c r="C73" i="7"/>
  <c r="J7" i="7"/>
  <c r="D58" i="7"/>
  <c r="D60" i="7" s="1"/>
  <c r="G52" i="7"/>
  <c r="F55" i="7"/>
  <c r="F57" i="7" s="1"/>
  <c r="F59" i="7" s="1"/>
  <c r="C60" i="7"/>
  <c r="D46" i="7"/>
  <c r="D47" i="7"/>
  <c r="H12" i="7"/>
  <c r="G40" i="7"/>
  <c r="H8" i="7"/>
  <c r="D34" i="7"/>
  <c r="D5" i="10" s="1"/>
  <c r="D7" i="10" s="1"/>
  <c r="D24" i="10" s="1"/>
  <c r="D36" i="10" s="1"/>
  <c r="D38" i="10" s="1"/>
  <c r="E79" i="7"/>
  <c r="E81" i="7" s="1"/>
  <c r="E83" i="7" s="1"/>
  <c r="E86" i="7" s="1"/>
  <c r="F13" i="7"/>
  <c r="F21" i="10" s="1"/>
  <c r="G11" i="7"/>
  <c r="G32" i="10" s="1"/>
  <c r="F17" i="7"/>
  <c r="F16" i="7"/>
  <c r="F19" i="7" s="1"/>
  <c r="H80" i="7"/>
  <c r="E18" i="7"/>
  <c r="H33" i="7"/>
  <c r="I32" i="7"/>
  <c r="G54" i="7"/>
  <c r="H54" i="7" s="1"/>
  <c r="E42" i="7"/>
  <c r="E43" i="7" s="1"/>
  <c r="E45" i="7" s="1"/>
  <c r="F67" i="7"/>
  <c r="G35" i="7"/>
  <c r="AK9" i="2"/>
  <c r="AE11" i="2"/>
  <c r="AI10" i="2"/>
  <c r="AF11" i="2"/>
  <c r="AJ10" i="2"/>
  <c r="AB20" i="2"/>
  <c r="AA14" i="2"/>
  <c r="H44" i="2"/>
  <c r="L43" i="2"/>
  <c r="W43" i="2" s="1"/>
  <c r="I43" i="2"/>
  <c r="M43" i="2" s="1"/>
  <c r="I17" i="10" l="1"/>
  <c r="G29" i="10"/>
  <c r="H33" i="10"/>
  <c r="H28" i="10"/>
  <c r="I8" i="7"/>
  <c r="J8" i="7"/>
  <c r="G34" i="10"/>
  <c r="J20" i="10"/>
  <c r="G65" i="7"/>
  <c r="F68" i="7"/>
  <c r="F70" i="7" s="1"/>
  <c r="E71" i="7"/>
  <c r="E72" i="7"/>
  <c r="D48" i="7"/>
  <c r="H52" i="7"/>
  <c r="G55" i="7"/>
  <c r="G57" i="7" s="1"/>
  <c r="G59" i="7" s="1"/>
  <c r="I12" i="7"/>
  <c r="E58" i="7"/>
  <c r="E60" i="7" s="1"/>
  <c r="E46" i="7"/>
  <c r="E47" i="7"/>
  <c r="H40" i="7"/>
  <c r="D36" i="7"/>
  <c r="H35" i="7"/>
  <c r="G13" i="7"/>
  <c r="G21" i="10" s="1"/>
  <c r="H11" i="7"/>
  <c r="H32" i="10" s="1"/>
  <c r="F79" i="7"/>
  <c r="F81" i="7" s="1"/>
  <c r="F83" i="7" s="1"/>
  <c r="F86" i="7" s="1"/>
  <c r="F18" i="7"/>
  <c r="G17" i="7"/>
  <c r="G16" i="7"/>
  <c r="I80" i="7"/>
  <c r="E34" i="7"/>
  <c r="E5" i="10" s="1"/>
  <c r="E7" i="10" s="1"/>
  <c r="E24" i="10" s="1"/>
  <c r="E36" i="10" s="1"/>
  <c r="E38" i="10" s="1"/>
  <c r="I33" i="7"/>
  <c r="J32" i="7"/>
  <c r="J33" i="7" s="1"/>
  <c r="I54" i="7"/>
  <c r="C48" i="7"/>
  <c r="F42" i="7"/>
  <c r="F43" i="7" s="1"/>
  <c r="F45" i="7" s="1"/>
  <c r="G67" i="7"/>
  <c r="F34" i="7"/>
  <c r="F5" i="10" s="1"/>
  <c r="AK10" i="2"/>
  <c r="AE12" i="2"/>
  <c r="AI11" i="2"/>
  <c r="AF12" i="2"/>
  <c r="AJ11" i="2"/>
  <c r="AA15" i="2"/>
  <c r="AB21" i="2"/>
  <c r="X43" i="2"/>
  <c r="H45" i="2"/>
  <c r="L44" i="2"/>
  <c r="I44" i="2"/>
  <c r="M44" i="2" s="1"/>
  <c r="X44" i="2" s="1"/>
  <c r="J17" i="10" l="1"/>
  <c r="H34" i="10"/>
  <c r="E73" i="7"/>
  <c r="J12" i="7"/>
  <c r="I33" i="10"/>
  <c r="I28" i="10"/>
  <c r="F58" i="7"/>
  <c r="F60" i="7" s="1"/>
  <c r="F7" i="10"/>
  <c r="F24" i="10" s="1"/>
  <c r="F36" i="10" s="1"/>
  <c r="F38" i="10" s="1"/>
  <c r="H29" i="10"/>
  <c r="H65" i="7"/>
  <c r="G68" i="7"/>
  <c r="G70" i="7" s="1"/>
  <c r="F72" i="7"/>
  <c r="F71" i="7"/>
  <c r="F73" i="7" s="1"/>
  <c r="I52" i="7"/>
  <c r="H55" i="7"/>
  <c r="H57" i="7" s="1"/>
  <c r="H59" i="7" s="1"/>
  <c r="F47" i="7"/>
  <c r="F46" i="7"/>
  <c r="E48" i="7"/>
  <c r="I40" i="7"/>
  <c r="G79" i="7"/>
  <c r="G81" i="7" s="1"/>
  <c r="G83" i="7" s="1"/>
  <c r="G86" i="7" s="1"/>
  <c r="F36" i="7"/>
  <c r="I11" i="7"/>
  <c r="H13" i="7"/>
  <c r="H21" i="10" s="1"/>
  <c r="E36" i="7"/>
  <c r="G19" i="7"/>
  <c r="G18" i="7"/>
  <c r="H17" i="7"/>
  <c r="H16" i="7"/>
  <c r="J80" i="7"/>
  <c r="J35" i="7"/>
  <c r="I35" i="7"/>
  <c r="J54" i="7"/>
  <c r="G42" i="7"/>
  <c r="G43" i="7" s="1"/>
  <c r="G45" i="7" s="1"/>
  <c r="H67" i="7"/>
  <c r="AK11" i="2"/>
  <c r="AF13" i="2"/>
  <c r="AJ12" i="2"/>
  <c r="AE13" i="2"/>
  <c r="AI12" i="2"/>
  <c r="AB22" i="2"/>
  <c r="AA16" i="2"/>
  <c r="W44" i="2"/>
  <c r="H46" i="2"/>
  <c r="L45" i="2"/>
  <c r="W45" i="2" s="1"/>
  <c r="I45" i="2"/>
  <c r="M45" i="2" s="1"/>
  <c r="X45" i="2" s="1"/>
  <c r="K17" i="10" l="1"/>
  <c r="I29" i="10"/>
  <c r="J33" i="10"/>
  <c r="J28" i="10"/>
  <c r="J29" i="10" s="1"/>
  <c r="I32" i="10"/>
  <c r="I34" i="10" s="1"/>
  <c r="I65" i="7"/>
  <c r="H68" i="7"/>
  <c r="H70" i="7" s="1"/>
  <c r="G72" i="7"/>
  <c r="G71" i="7"/>
  <c r="J52" i="7"/>
  <c r="J55" i="7" s="1"/>
  <c r="J57" i="7" s="1"/>
  <c r="J59" i="7" s="1"/>
  <c r="I55" i="7"/>
  <c r="I57" i="7" s="1"/>
  <c r="I59" i="7" s="1"/>
  <c r="G58" i="7"/>
  <c r="G60" i="7" s="1"/>
  <c r="G47" i="7"/>
  <c r="G46" i="7"/>
  <c r="F48" i="7"/>
  <c r="J40" i="7"/>
  <c r="G34" i="7"/>
  <c r="G5" i="10" s="1"/>
  <c r="G7" i="10" s="1"/>
  <c r="G24" i="10" s="1"/>
  <c r="G36" i="10" s="1"/>
  <c r="G38" i="10" s="1"/>
  <c r="I13" i="7"/>
  <c r="I21" i="10" s="1"/>
  <c r="J11" i="7"/>
  <c r="H79" i="7"/>
  <c r="H81" i="7" s="1"/>
  <c r="H83" i="7" s="1"/>
  <c r="H86" i="7" s="1"/>
  <c r="H19" i="7"/>
  <c r="H18" i="7"/>
  <c r="I17" i="7"/>
  <c r="I16" i="7"/>
  <c r="I67" i="7"/>
  <c r="H42" i="7"/>
  <c r="H43" i="7" s="1"/>
  <c r="H45" i="7" s="1"/>
  <c r="AK12" i="2"/>
  <c r="AE14" i="2"/>
  <c r="AI13" i="2"/>
  <c r="AF14" i="2"/>
  <c r="AJ13" i="2"/>
  <c r="AA17" i="2"/>
  <c r="AB23" i="2"/>
  <c r="H47" i="2"/>
  <c r="I46" i="2"/>
  <c r="M46" i="2" s="1"/>
  <c r="L46" i="2"/>
  <c r="W46" i="2" s="1"/>
  <c r="L17" i="10" l="1"/>
  <c r="L21" i="10" s="1"/>
  <c r="L38" i="10" s="1"/>
  <c r="K21" i="10"/>
  <c r="K38" i="10" s="1"/>
  <c r="J32" i="10"/>
  <c r="J34" i="10" s="1"/>
  <c r="J65" i="7"/>
  <c r="I68" i="7"/>
  <c r="I70" i="7" s="1"/>
  <c r="G73" i="7"/>
  <c r="H72" i="7"/>
  <c r="H71" i="7"/>
  <c r="H58" i="7"/>
  <c r="H60" i="7" s="1"/>
  <c r="G48" i="7"/>
  <c r="H46" i="7"/>
  <c r="H47" i="7"/>
  <c r="G36" i="7"/>
  <c r="I79" i="7"/>
  <c r="I81" i="7" s="1"/>
  <c r="I83" i="7" s="1"/>
  <c r="I86" i="7" s="1"/>
  <c r="J13" i="7"/>
  <c r="J21" i="10" s="1"/>
  <c r="I19" i="7"/>
  <c r="I18" i="7"/>
  <c r="J17" i="7"/>
  <c r="J16" i="7"/>
  <c r="H34" i="7"/>
  <c r="H5" i="10" s="1"/>
  <c r="H7" i="10" s="1"/>
  <c r="H24" i="10" s="1"/>
  <c r="H36" i="10" s="1"/>
  <c r="H38" i="10" s="1"/>
  <c r="I42" i="7"/>
  <c r="I43" i="7" s="1"/>
  <c r="I45" i="7" s="1"/>
  <c r="J67" i="7"/>
  <c r="AK13" i="2"/>
  <c r="AF15" i="2"/>
  <c r="AJ14" i="2"/>
  <c r="AE15" i="2"/>
  <c r="AI14" i="2"/>
  <c r="AA18" i="2"/>
  <c r="AB24" i="2"/>
  <c r="X46" i="2"/>
  <c r="H48" i="2"/>
  <c r="L47" i="2"/>
  <c r="W47" i="2" s="1"/>
  <c r="I47" i="2"/>
  <c r="M47" i="2" s="1"/>
  <c r="X47" i="2" s="1"/>
  <c r="H73" i="7" l="1"/>
  <c r="I72" i="7"/>
  <c r="I71" i="7"/>
  <c r="J68" i="7"/>
  <c r="J70" i="7" s="1"/>
  <c r="I58" i="7"/>
  <c r="I60" i="7" s="1"/>
  <c r="I46" i="7"/>
  <c r="I47" i="7"/>
  <c r="H48" i="7"/>
  <c r="I34" i="7"/>
  <c r="H36" i="7"/>
  <c r="J79" i="7"/>
  <c r="J19" i="7"/>
  <c r="J18" i="7"/>
  <c r="J42" i="7"/>
  <c r="AK14" i="2"/>
  <c r="AE16" i="2"/>
  <c r="AI15" i="2"/>
  <c r="AF16" i="2"/>
  <c r="AJ15" i="2"/>
  <c r="AA19" i="2"/>
  <c r="AB25" i="2"/>
  <c r="H49" i="2"/>
  <c r="L48" i="2"/>
  <c r="W48" i="2" s="1"/>
  <c r="I48" i="2"/>
  <c r="M48" i="2" s="1"/>
  <c r="X48" i="2" s="1"/>
  <c r="I36" i="7" l="1"/>
  <c r="I5" i="10"/>
  <c r="I7" i="10" s="1"/>
  <c r="I24" i="10" s="1"/>
  <c r="I36" i="10" s="1"/>
  <c r="I38" i="10" s="1"/>
  <c r="J81" i="7"/>
  <c r="J83" i="7" s="1"/>
  <c r="J86" i="7" s="1"/>
  <c r="J72" i="7"/>
  <c r="J71" i="7"/>
  <c r="I73" i="7"/>
  <c r="J58" i="7"/>
  <c r="J60" i="7" s="1"/>
  <c r="I48" i="7"/>
  <c r="J43" i="7"/>
  <c r="J45" i="7" s="1"/>
  <c r="J34" i="7"/>
  <c r="J5" i="10" s="1"/>
  <c r="J7" i="10" s="1"/>
  <c r="J24" i="10" s="1"/>
  <c r="AK15" i="2"/>
  <c r="AF17" i="2"/>
  <c r="AJ16" i="2"/>
  <c r="AE17" i="2"/>
  <c r="AI16" i="2"/>
  <c r="AA20" i="2"/>
  <c r="AB26" i="2"/>
  <c r="H50" i="2"/>
  <c r="L49" i="2"/>
  <c r="W49" i="2" s="1"/>
  <c r="I49" i="2"/>
  <c r="M49" i="2" s="1"/>
  <c r="X49" i="2" s="1"/>
  <c r="D25" i="4" l="1"/>
  <c r="J36" i="10"/>
  <c r="J38" i="10" s="1"/>
  <c r="J73" i="7"/>
  <c r="J47" i="7"/>
  <c r="J46" i="7"/>
  <c r="J36" i="7"/>
  <c r="AK16" i="2"/>
  <c r="AE18" i="2"/>
  <c r="AI17" i="2"/>
  <c r="AF18" i="2"/>
  <c r="AJ17" i="2"/>
  <c r="AA21" i="2"/>
  <c r="AB27" i="2"/>
  <c r="H51" i="2"/>
  <c r="I50" i="2"/>
  <c r="M50" i="2" s="1"/>
  <c r="X50" i="2" s="1"/>
  <c r="L50" i="2"/>
  <c r="W50" i="2" s="1"/>
  <c r="J48" i="7" l="1"/>
  <c r="AK17" i="2"/>
  <c r="AF19" i="2"/>
  <c r="AJ18" i="2"/>
  <c r="AE19" i="2"/>
  <c r="AI18" i="2"/>
  <c r="AA22" i="2"/>
  <c r="AB28" i="2"/>
  <c r="H52" i="2"/>
  <c r="L51" i="2"/>
  <c r="W51" i="2" s="1"/>
  <c r="I51" i="2"/>
  <c r="M51" i="2" s="1"/>
  <c r="X51" i="2" s="1"/>
  <c r="AK18" i="2" l="1"/>
  <c r="AE20" i="2"/>
  <c r="AI19" i="2"/>
  <c r="AF20" i="2"/>
  <c r="AJ19" i="2"/>
  <c r="AA23" i="2"/>
  <c r="AB29" i="2"/>
  <c r="H53" i="2"/>
  <c r="I52" i="2"/>
  <c r="M52" i="2" s="1"/>
  <c r="X52" i="2" s="1"/>
  <c r="L52" i="2"/>
  <c r="W52" i="2" s="1"/>
  <c r="AK19" i="2" l="1"/>
  <c r="AF21" i="2"/>
  <c r="AJ20" i="2"/>
  <c r="AE21" i="2"/>
  <c r="AI20" i="2"/>
  <c r="AA24" i="2"/>
  <c r="AB30" i="2"/>
  <c r="H54" i="2"/>
  <c r="I53" i="2"/>
  <c r="M53" i="2" s="1"/>
  <c r="X53" i="2" s="1"/>
  <c r="L53" i="2"/>
  <c r="W53" i="2" s="1"/>
  <c r="AK20" i="2" l="1"/>
  <c r="AE22" i="2"/>
  <c r="AI21" i="2"/>
  <c r="AF22" i="2"/>
  <c r="AJ21" i="2"/>
  <c r="AA25" i="2"/>
  <c r="AB31" i="2"/>
  <c r="H55" i="2"/>
  <c r="L54" i="2"/>
  <c r="W54" i="2" s="1"/>
  <c r="I54" i="2"/>
  <c r="M54" i="2" s="1"/>
  <c r="X54" i="2" s="1"/>
  <c r="AK21" i="2" l="1"/>
  <c r="AF23" i="2"/>
  <c r="AJ22" i="2"/>
  <c r="AE23" i="2"/>
  <c r="AI22" i="2"/>
  <c r="AB32" i="2"/>
  <c r="AA26" i="2"/>
  <c r="H56" i="2"/>
  <c r="I55" i="2"/>
  <c r="M55" i="2" s="1"/>
  <c r="X55" i="2" s="1"/>
  <c r="L55" i="2"/>
  <c r="W55" i="2" s="1"/>
  <c r="AK22" i="2" l="1"/>
  <c r="AE24" i="2"/>
  <c r="AI23" i="2"/>
  <c r="AF24" i="2"/>
  <c r="AJ23" i="2"/>
  <c r="AB33" i="2"/>
  <c r="AA27" i="2"/>
  <c r="H57" i="2"/>
  <c r="I56" i="2"/>
  <c r="M56" i="2" s="1"/>
  <c r="X56" i="2" s="1"/>
  <c r="L56" i="2"/>
  <c r="W56" i="2" s="1"/>
  <c r="AK23" i="2" l="1"/>
  <c r="AF25" i="2"/>
  <c r="AJ24" i="2"/>
  <c r="AE25" i="2"/>
  <c r="AI24" i="2"/>
  <c r="AB34" i="2"/>
  <c r="AA28" i="2"/>
  <c r="H58" i="2"/>
  <c r="I57" i="2"/>
  <c r="M57" i="2" s="1"/>
  <c r="X57" i="2" s="1"/>
  <c r="L57" i="2"/>
  <c r="W57" i="2" s="1"/>
  <c r="AK24" i="2" l="1"/>
  <c r="AE26" i="2"/>
  <c r="AI25" i="2"/>
  <c r="AF26" i="2"/>
  <c r="AJ25" i="2"/>
  <c r="AA29" i="2"/>
  <c r="AB35" i="2"/>
  <c r="H59" i="2"/>
  <c r="L58" i="2"/>
  <c r="W58" i="2" s="1"/>
  <c r="I58" i="2"/>
  <c r="M58" i="2" s="1"/>
  <c r="X58" i="2" s="1"/>
  <c r="AK25" i="2" l="1"/>
  <c r="AF27" i="2"/>
  <c r="AJ26" i="2"/>
  <c r="AE27" i="2"/>
  <c r="AI26" i="2"/>
  <c r="AA30" i="2"/>
  <c r="AB36" i="2"/>
  <c r="H60" i="2"/>
  <c r="L59" i="2"/>
  <c r="W59" i="2" s="1"/>
  <c r="I59" i="2"/>
  <c r="M59" i="2" s="1"/>
  <c r="X59" i="2" s="1"/>
  <c r="AK26" i="2" l="1"/>
  <c r="AE28" i="2"/>
  <c r="AI27" i="2"/>
  <c r="AF28" i="2"/>
  <c r="AJ27" i="2"/>
  <c r="AA31" i="2"/>
  <c r="AB37" i="2"/>
  <c r="H61" i="2"/>
  <c r="I60" i="2"/>
  <c r="M60" i="2" s="1"/>
  <c r="X60" i="2" s="1"/>
  <c r="L60" i="2"/>
  <c r="W60" i="2" s="1"/>
  <c r="AK27" i="2" l="1"/>
  <c r="AF29" i="2"/>
  <c r="AJ28" i="2"/>
  <c r="AJ154" i="2" s="1"/>
  <c r="AE29" i="2"/>
  <c r="AI28" i="2"/>
  <c r="AI154" i="2" s="1"/>
  <c r="AA32" i="2"/>
  <c r="AB38" i="2"/>
  <c r="H62" i="2"/>
  <c r="I61" i="2"/>
  <c r="M61" i="2" s="1"/>
  <c r="X61" i="2" s="1"/>
  <c r="L61" i="2"/>
  <c r="W61" i="2" s="1"/>
  <c r="AK28" i="2" l="1"/>
  <c r="AK154" i="2" s="1"/>
  <c r="B32" i="5" s="1"/>
  <c r="AE30" i="2"/>
  <c r="AI29" i="2"/>
  <c r="AF30" i="2"/>
  <c r="AJ29" i="2"/>
  <c r="AA33" i="2"/>
  <c r="AB39" i="2"/>
  <c r="H63" i="2"/>
  <c r="I62" i="2"/>
  <c r="M62" i="2" s="1"/>
  <c r="X62" i="2" s="1"/>
  <c r="L62" i="2"/>
  <c r="W62" i="2" s="1"/>
  <c r="AK29" i="2" l="1"/>
  <c r="AF31" i="2"/>
  <c r="AJ30" i="2"/>
  <c r="AE31" i="2"/>
  <c r="AI30" i="2"/>
  <c r="AA34" i="2"/>
  <c r="AB40" i="2"/>
  <c r="H64" i="2"/>
  <c r="L63" i="2"/>
  <c r="W63" i="2" s="1"/>
  <c r="I63" i="2"/>
  <c r="M63" i="2" s="1"/>
  <c r="X63" i="2" s="1"/>
  <c r="AK30" i="2" l="1"/>
  <c r="AE32" i="2"/>
  <c r="AI31" i="2"/>
  <c r="AF32" i="2"/>
  <c r="AJ31" i="2"/>
  <c r="AA35" i="2"/>
  <c r="AB41" i="2"/>
  <c r="H65" i="2"/>
  <c r="I64" i="2"/>
  <c r="M64" i="2" s="1"/>
  <c r="X64" i="2" s="1"/>
  <c r="L64" i="2"/>
  <c r="W64" i="2" s="1"/>
  <c r="AK31" i="2" l="1"/>
  <c r="AF33" i="2"/>
  <c r="AJ32" i="2"/>
  <c r="AE33" i="2"/>
  <c r="AI32" i="2"/>
  <c r="AB42" i="2"/>
  <c r="AA36" i="2"/>
  <c r="H66" i="2"/>
  <c r="L65" i="2"/>
  <c r="W65" i="2" s="1"/>
  <c r="I65" i="2"/>
  <c r="M65" i="2" s="1"/>
  <c r="X65" i="2" s="1"/>
  <c r="AK32" i="2" l="1"/>
  <c r="AF34" i="2"/>
  <c r="AJ33" i="2"/>
  <c r="AE34" i="2"/>
  <c r="AI33" i="2"/>
  <c r="AB43" i="2"/>
  <c r="AA37" i="2"/>
  <c r="H67" i="2"/>
  <c r="L66" i="2"/>
  <c r="W66" i="2" s="1"/>
  <c r="I66" i="2"/>
  <c r="M66" i="2" s="1"/>
  <c r="X66" i="2" s="1"/>
  <c r="AK33" i="2" l="1"/>
  <c r="AF35" i="2"/>
  <c r="AJ34" i="2"/>
  <c r="AE35" i="2"/>
  <c r="AI34" i="2"/>
  <c r="AB44" i="2"/>
  <c r="AA38" i="2"/>
  <c r="H68" i="2"/>
  <c r="L67" i="2"/>
  <c r="W67" i="2" s="1"/>
  <c r="I67" i="2"/>
  <c r="M67" i="2" s="1"/>
  <c r="X67" i="2" s="1"/>
  <c r="AK34" i="2" l="1"/>
  <c r="AF36" i="2"/>
  <c r="AJ35" i="2"/>
  <c r="AE36" i="2"/>
  <c r="AI35" i="2"/>
  <c r="AA39" i="2"/>
  <c r="AB45" i="2"/>
  <c r="H69" i="2"/>
  <c r="I68" i="2"/>
  <c r="M68" i="2" s="1"/>
  <c r="X68" i="2" s="1"/>
  <c r="L68" i="2"/>
  <c r="W68" i="2" s="1"/>
  <c r="AK35" i="2" l="1"/>
  <c r="AF37" i="2"/>
  <c r="AJ36" i="2"/>
  <c r="AJ155" i="2" s="1"/>
  <c r="AE37" i="2"/>
  <c r="AI36" i="2"/>
  <c r="AI155" i="2" s="1"/>
  <c r="AA40" i="2"/>
  <c r="AB46" i="2"/>
  <c r="H70" i="2"/>
  <c r="I69" i="2"/>
  <c r="M69" i="2" s="1"/>
  <c r="X69" i="2" s="1"/>
  <c r="L69" i="2"/>
  <c r="W69" i="2" s="1"/>
  <c r="AK36" i="2" l="1"/>
  <c r="AK155" i="2" s="1"/>
  <c r="B33" i="5" s="1"/>
  <c r="AF38" i="2"/>
  <c r="AJ37" i="2"/>
  <c r="AE38" i="2"/>
  <c r="AI37" i="2"/>
  <c r="AA41" i="2"/>
  <c r="AB47" i="2"/>
  <c r="H71" i="2"/>
  <c r="L70" i="2"/>
  <c r="W70" i="2" s="1"/>
  <c r="I70" i="2"/>
  <c r="M70" i="2" s="1"/>
  <c r="X70" i="2" s="1"/>
  <c r="AK37" i="2" l="1"/>
  <c r="AF39" i="2"/>
  <c r="AJ38" i="2"/>
  <c r="AE39" i="2"/>
  <c r="AI38" i="2"/>
  <c r="AA42" i="2"/>
  <c r="AB48" i="2"/>
  <c r="H72" i="2"/>
  <c r="I71" i="2"/>
  <c r="M71" i="2" s="1"/>
  <c r="X71" i="2" s="1"/>
  <c r="L71" i="2"/>
  <c r="W71" i="2" s="1"/>
  <c r="AK38" i="2" l="1"/>
  <c r="AF40" i="2"/>
  <c r="AJ39" i="2"/>
  <c r="AE40" i="2"/>
  <c r="AI39" i="2"/>
  <c r="AA43" i="2"/>
  <c r="AB49" i="2"/>
  <c r="H73" i="2"/>
  <c r="I72" i="2"/>
  <c r="M72" i="2" s="1"/>
  <c r="X72" i="2" s="1"/>
  <c r="L72" i="2"/>
  <c r="W72" i="2" s="1"/>
  <c r="AK39" i="2" l="1"/>
  <c r="AF41" i="2"/>
  <c r="AJ40" i="2"/>
  <c r="AE41" i="2"/>
  <c r="AI40" i="2"/>
  <c r="AB50" i="2"/>
  <c r="AA44" i="2"/>
  <c r="H74" i="2"/>
  <c r="I73" i="2"/>
  <c r="M73" i="2" s="1"/>
  <c r="X73" i="2" s="1"/>
  <c r="L73" i="2"/>
  <c r="W73" i="2" s="1"/>
  <c r="AK40" i="2" l="1"/>
  <c r="AE42" i="2"/>
  <c r="AI41" i="2"/>
  <c r="AF42" i="2"/>
  <c r="AJ41" i="2"/>
  <c r="AB51" i="2"/>
  <c r="AA45" i="2"/>
  <c r="H75" i="2"/>
  <c r="L74" i="2"/>
  <c r="W74" i="2" s="1"/>
  <c r="I74" i="2"/>
  <c r="M74" i="2" s="1"/>
  <c r="X74" i="2" s="1"/>
  <c r="AK41" i="2" l="1"/>
  <c r="AF43" i="2"/>
  <c r="AJ42" i="2"/>
  <c r="AE43" i="2"/>
  <c r="AI42" i="2"/>
  <c r="AB52" i="2"/>
  <c r="AA46" i="2"/>
  <c r="H76" i="2"/>
  <c r="L75" i="2"/>
  <c r="W75" i="2" s="1"/>
  <c r="I75" i="2"/>
  <c r="M75" i="2" s="1"/>
  <c r="X75" i="2" s="1"/>
  <c r="AK42" i="2" l="1"/>
  <c r="AF44" i="2"/>
  <c r="AJ43" i="2"/>
  <c r="AE44" i="2"/>
  <c r="AI43" i="2"/>
  <c r="AB53" i="2"/>
  <c r="AA47" i="2"/>
  <c r="H77" i="2"/>
  <c r="I76" i="2"/>
  <c r="M76" i="2" s="1"/>
  <c r="X76" i="2" s="1"/>
  <c r="L76" i="2"/>
  <c r="W76" i="2" s="1"/>
  <c r="AK43" i="2" l="1"/>
  <c r="AF45" i="2"/>
  <c r="AJ44" i="2"/>
  <c r="AE45" i="2"/>
  <c r="AI44" i="2"/>
  <c r="AB54" i="2"/>
  <c r="AA48" i="2"/>
  <c r="H78" i="2"/>
  <c r="I77" i="2"/>
  <c r="M77" i="2" s="1"/>
  <c r="X77" i="2" s="1"/>
  <c r="L77" i="2"/>
  <c r="W77" i="2" s="1"/>
  <c r="AK44" i="2" l="1"/>
  <c r="AF46" i="2"/>
  <c r="AJ45" i="2"/>
  <c r="AE46" i="2"/>
  <c r="AI45" i="2"/>
  <c r="AA49" i="2"/>
  <c r="AB55" i="2"/>
  <c r="H79" i="2"/>
  <c r="I78" i="2"/>
  <c r="M78" i="2" s="1"/>
  <c r="X78" i="2" s="1"/>
  <c r="L78" i="2"/>
  <c r="W78" i="2" s="1"/>
  <c r="AK45" i="2" l="1"/>
  <c r="AE47" i="2"/>
  <c r="AI46" i="2"/>
  <c r="AF47" i="2"/>
  <c r="AJ46" i="2"/>
  <c r="AA50" i="2"/>
  <c r="AB56" i="2"/>
  <c r="H80" i="2"/>
  <c r="L79" i="2"/>
  <c r="W79" i="2" s="1"/>
  <c r="I79" i="2"/>
  <c r="M79" i="2" s="1"/>
  <c r="X79" i="2" s="1"/>
  <c r="AK46" i="2" l="1"/>
  <c r="AF48" i="2"/>
  <c r="AJ47" i="2"/>
  <c r="AE48" i="2"/>
  <c r="AI47" i="2"/>
  <c r="AB57" i="2"/>
  <c r="AA51" i="2"/>
  <c r="H81" i="2"/>
  <c r="I80" i="2"/>
  <c r="M80" i="2" s="1"/>
  <c r="X80" i="2" s="1"/>
  <c r="L80" i="2"/>
  <c r="W80" i="2" s="1"/>
  <c r="AK47" i="2" l="1"/>
  <c r="AE49" i="2"/>
  <c r="AI48" i="2"/>
  <c r="AF49" i="2"/>
  <c r="AJ48" i="2"/>
  <c r="AB58" i="2"/>
  <c r="AA52" i="2"/>
  <c r="H82" i="2"/>
  <c r="L81" i="2"/>
  <c r="W81" i="2" s="1"/>
  <c r="I81" i="2"/>
  <c r="M81" i="2" s="1"/>
  <c r="X81" i="2" s="1"/>
  <c r="AK48" i="2" l="1"/>
  <c r="AF50" i="2"/>
  <c r="AJ49" i="2"/>
  <c r="AE50" i="2"/>
  <c r="AI49" i="2"/>
  <c r="AB59" i="2"/>
  <c r="AA53" i="2"/>
  <c r="H83" i="2"/>
  <c r="I82" i="2"/>
  <c r="M82" i="2" s="1"/>
  <c r="X82" i="2" s="1"/>
  <c r="L82" i="2"/>
  <c r="W82" i="2" s="1"/>
  <c r="AK49" i="2" l="1"/>
  <c r="AE51" i="2"/>
  <c r="AI50" i="2"/>
  <c r="AF51" i="2"/>
  <c r="AJ50" i="2"/>
  <c r="AB60" i="2"/>
  <c r="AA54" i="2"/>
  <c r="H84" i="2"/>
  <c r="L83" i="2"/>
  <c r="W83" i="2" s="1"/>
  <c r="I83" i="2"/>
  <c r="M83" i="2" s="1"/>
  <c r="X83" i="2" s="1"/>
  <c r="AK50" i="2" l="1"/>
  <c r="AF52" i="2"/>
  <c r="AJ51" i="2"/>
  <c r="AE52" i="2"/>
  <c r="AI51" i="2"/>
  <c r="AA55" i="2"/>
  <c r="AB61" i="2"/>
  <c r="H85" i="2"/>
  <c r="I84" i="2"/>
  <c r="M84" i="2" s="1"/>
  <c r="X84" i="2" s="1"/>
  <c r="L84" i="2"/>
  <c r="W84" i="2" s="1"/>
  <c r="AK51" i="2" l="1"/>
  <c r="AE53" i="2"/>
  <c r="AI52" i="2"/>
  <c r="AF53" i="2"/>
  <c r="AJ52" i="2"/>
  <c r="AA56" i="2"/>
  <c r="AB62" i="2"/>
  <c r="H86" i="2"/>
  <c r="I85" i="2"/>
  <c r="M85" i="2" s="1"/>
  <c r="X85" i="2" s="1"/>
  <c r="L85" i="2"/>
  <c r="W85" i="2" s="1"/>
  <c r="AK52" i="2" l="1"/>
  <c r="AF54" i="2"/>
  <c r="AJ53" i="2"/>
  <c r="AE54" i="2"/>
  <c r="AI53" i="2"/>
  <c r="AA57" i="2"/>
  <c r="AB63" i="2"/>
  <c r="H87" i="2"/>
  <c r="L86" i="2"/>
  <c r="W86" i="2" s="1"/>
  <c r="I86" i="2"/>
  <c r="M86" i="2" s="1"/>
  <c r="X86" i="2" s="1"/>
  <c r="AK53" i="2" l="1"/>
  <c r="AE55" i="2"/>
  <c r="AI54" i="2"/>
  <c r="AF55" i="2"/>
  <c r="AJ54" i="2"/>
  <c r="AB64" i="2"/>
  <c r="AA58" i="2"/>
  <c r="H88" i="2"/>
  <c r="I87" i="2"/>
  <c r="M87" i="2" s="1"/>
  <c r="X87" i="2" s="1"/>
  <c r="L87" i="2"/>
  <c r="W87" i="2" s="1"/>
  <c r="AK54" i="2" l="1"/>
  <c r="AE56" i="2"/>
  <c r="AI55" i="2"/>
  <c r="AF56" i="2"/>
  <c r="AJ55" i="2"/>
  <c r="AA59" i="2"/>
  <c r="AB65" i="2"/>
  <c r="H89" i="2"/>
  <c r="I88" i="2"/>
  <c r="M88" i="2" s="1"/>
  <c r="X88" i="2" s="1"/>
  <c r="L88" i="2"/>
  <c r="W88" i="2" s="1"/>
  <c r="AK55" i="2" l="1"/>
  <c r="AE57" i="2"/>
  <c r="AI56" i="2"/>
  <c r="AF57" i="2"/>
  <c r="AJ56" i="2"/>
  <c r="AA60" i="2"/>
  <c r="AB66" i="2"/>
  <c r="H90" i="2"/>
  <c r="I89" i="2"/>
  <c r="M89" i="2" s="1"/>
  <c r="X89" i="2" s="1"/>
  <c r="L89" i="2"/>
  <c r="W89" i="2" s="1"/>
  <c r="AK56" i="2" l="1"/>
  <c r="AE58" i="2"/>
  <c r="AI57" i="2"/>
  <c r="AF58" i="2"/>
  <c r="AJ57" i="2"/>
  <c r="AA61" i="2"/>
  <c r="AB67" i="2"/>
  <c r="L90" i="2"/>
  <c r="I90" i="2"/>
  <c r="M90" i="2" s="1"/>
  <c r="AK57" i="2" l="1"/>
  <c r="AE59" i="2"/>
  <c r="AI58" i="2"/>
  <c r="AF59" i="2"/>
  <c r="AJ58" i="2"/>
  <c r="AA62" i="2"/>
  <c r="AB68" i="2"/>
  <c r="X90" i="2"/>
  <c r="M151" i="2"/>
  <c r="W90" i="2"/>
  <c r="L151" i="2"/>
  <c r="W151" i="2" l="1"/>
  <c r="W159" i="2"/>
  <c r="W161" i="2" s="1"/>
  <c r="X151" i="2"/>
  <c r="X159" i="2"/>
  <c r="X161" i="2" s="1"/>
  <c r="AK58" i="2"/>
  <c r="AE60" i="2"/>
  <c r="AI59" i="2"/>
  <c r="AF60" i="2"/>
  <c r="AJ59" i="2"/>
  <c r="AB69" i="2"/>
  <c r="AA63" i="2"/>
  <c r="AK59" i="2" l="1"/>
  <c r="AE61" i="2"/>
  <c r="AI60" i="2"/>
  <c r="AF61" i="2"/>
  <c r="AJ60" i="2"/>
  <c r="AB70" i="2"/>
  <c r="AA64" i="2"/>
  <c r="AK60" i="2" l="1"/>
  <c r="AE62" i="2"/>
  <c r="AI61" i="2"/>
  <c r="AF62" i="2"/>
  <c r="AJ61" i="2"/>
  <c r="AB71" i="2"/>
  <c r="AA65" i="2"/>
  <c r="AK61" i="2" l="1"/>
  <c r="AE63" i="2"/>
  <c r="AI62" i="2"/>
  <c r="AF63" i="2"/>
  <c r="AJ62" i="2"/>
  <c r="AB72" i="2"/>
  <c r="AA66" i="2"/>
  <c r="AK62" i="2" l="1"/>
  <c r="AE64" i="2"/>
  <c r="AI63" i="2"/>
  <c r="AF64" i="2"/>
  <c r="AJ63" i="2"/>
  <c r="AA67" i="2"/>
  <c r="AB73" i="2"/>
  <c r="AK63" i="2" l="1"/>
  <c r="AE65" i="2"/>
  <c r="AI64" i="2"/>
  <c r="AF65" i="2"/>
  <c r="AJ64" i="2"/>
  <c r="AB74" i="2"/>
  <c r="AA68" i="2"/>
  <c r="AK64" i="2" l="1"/>
  <c r="AE66" i="2"/>
  <c r="AI65" i="2"/>
  <c r="AF66" i="2"/>
  <c r="AJ65" i="2"/>
  <c r="AB75" i="2"/>
  <c r="AA69" i="2"/>
  <c r="AK65" i="2" l="1"/>
  <c r="AE67" i="2"/>
  <c r="AI66" i="2"/>
  <c r="AF67" i="2"/>
  <c r="AJ66" i="2"/>
  <c r="AB76" i="2"/>
  <c r="AA70" i="2"/>
  <c r="AK66" i="2" l="1"/>
  <c r="AE68" i="2"/>
  <c r="AI67" i="2"/>
  <c r="AF68" i="2"/>
  <c r="AJ67" i="2"/>
  <c r="AB77" i="2"/>
  <c r="AA71" i="2"/>
  <c r="AK67" i="2" l="1"/>
  <c r="AE69" i="2"/>
  <c r="AI68" i="2"/>
  <c r="AF69" i="2"/>
  <c r="AJ68" i="2"/>
  <c r="AB78" i="2"/>
  <c r="AA72" i="2"/>
  <c r="AK68" i="2" l="1"/>
  <c r="AE70" i="2"/>
  <c r="AI69" i="2"/>
  <c r="AF70" i="2"/>
  <c r="AJ69" i="2"/>
  <c r="AA73" i="2"/>
  <c r="AB79" i="2"/>
  <c r="AK69" i="2" l="1"/>
  <c r="AE71" i="2"/>
  <c r="AI70" i="2"/>
  <c r="AF71" i="2"/>
  <c r="AJ70" i="2"/>
  <c r="AB80" i="2"/>
  <c r="AA74" i="2"/>
  <c r="AK70" i="2" l="1"/>
  <c r="AE72" i="2"/>
  <c r="AI71" i="2"/>
  <c r="AF72" i="2"/>
  <c r="AJ71" i="2"/>
  <c r="AB81" i="2"/>
  <c r="AA75" i="2"/>
  <c r="AK71" i="2" l="1"/>
  <c r="AE73" i="2"/>
  <c r="AI72" i="2"/>
  <c r="AF73" i="2"/>
  <c r="AJ72" i="2"/>
  <c r="AB82" i="2"/>
  <c r="AA76" i="2"/>
  <c r="AK72" i="2" l="1"/>
  <c r="AE74" i="2"/>
  <c r="AI73" i="2"/>
  <c r="AF74" i="2"/>
  <c r="AJ73" i="2"/>
  <c r="AB83" i="2"/>
  <c r="AA77" i="2"/>
  <c r="AK73" i="2" l="1"/>
  <c r="AE75" i="2"/>
  <c r="AI74" i="2"/>
  <c r="AF75" i="2"/>
  <c r="AJ74" i="2"/>
  <c r="AA78" i="2"/>
  <c r="AB84" i="2"/>
  <c r="AK74" i="2" l="1"/>
  <c r="AE76" i="2"/>
  <c r="AI75" i="2"/>
  <c r="AF76" i="2"/>
  <c r="AJ75" i="2"/>
  <c r="AB85" i="2"/>
  <c r="AA79" i="2"/>
  <c r="AK75" i="2" l="1"/>
  <c r="AE77" i="2"/>
  <c r="AI76" i="2"/>
  <c r="AF77" i="2"/>
  <c r="AJ76" i="2"/>
  <c r="AA80" i="2"/>
  <c r="AB86" i="2"/>
  <c r="AK76" i="2" l="1"/>
  <c r="AE78" i="2"/>
  <c r="AI77" i="2"/>
  <c r="AF78" i="2"/>
  <c r="AJ77" i="2"/>
  <c r="AB87" i="2"/>
  <c r="AA81" i="2"/>
  <c r="AK77" i="2" l="1"/>
  <c r="AE79" i="2"/>
  <c r="AI78" i="2"/>
  <c r="AF79" i="2"/>
  <c r="AJ78" i="2"/>
  <c r="AA82" i="2"/>
  <c r="AB88" i="2"/>
  <c r="AK78" i="2" l="1"/>
  <c r="AE80" i="2"/>
  <c r="AI79" i="2"/>
  <c r="AF80" i="2"/>
  <c r="AJ79" i="2"/>
  <c r="AB89" i="2"/>
  <c r="AA83" i="2"/>
  <c r="AK79" i="2" l="1"/>
  <c r="AE81" i="2"/>
  <c r="AI80" i="2"/>
  <c r="AF81" i="2"/>
  <c r="AJ80" i="2"/>
  <c r="AA84" i="2"/>
  <c r="AB90" i="2"/>
  <c r="AK80" i="2" l="1"/>
  <c r="AE82" i="2"/>
  <c r="AI81" i="2"/>
  <c r="AF82" i="2"/>
  <c r="AJ81" i="2"/>
  <c r="AB91" i="2"/>
  <c r="AA85" i="2"/>
  <c r="AK81" i="2" l="1"/>
  <c r="AE83" i="2"/>
  <c r="AI82" i="2"/>
  <c r="AF83" i="2"/>
  <c r="AJ82" i="2"/>
  <c r="AA86" i="2"/>
  <c r="AB92" i="2"/>
  <c r="AK82" i="2" l="1"/>
  <c r="AE84" i="2"/>
  <c r="AI83" i="2"/>
  <c r="AF84" i="2"/>
  <c r="AJ83" i="2"/>
  <c r="AB93" i="2"/>
  <c r="AA87" i="2"/>
  <c r="AK83" i="2" l="1"/>
  <c r="AE85" i="2"/>
  <c r="AI84" i="2"/>
  <c r="AF85" i="2"/>
  <c r="AJ84" i="2"/>
  <c r="AA88" i="2"/>
  <c r="AB94" i="2"/>
  <c r="AK84" i="2" l="1"/>
  <c r="AE86" i="2"/>
  <c r="AI85" i="2"/>
  <c r="AF86" i="2"/>
  <c r="AJ85" i="2"/>
  <c r="AB95" i="2"/>
  <c r="AA89" i="2"/>
  <c r="AK85" i="2" l="1"/>
  <c r="AE87" i="2"/>
  <c r="AI86" i="2"/>
  <c r="AF87" i="2"/>
  <c r="AJ86" i="2"/>
  <c r="AA90" i="2"/>
  <c r="AB96" i="2"/>
  <c r="AK86" i="2" l="1"/>
  <c r="AE88" i="2"/>
  <c r="AI87" i="2"/>
  <c r="AF88" i="2"/>
  <c r="AJ87" i="2"/>
  <c r="AB97" i="2"/>
  <c r="AA91" i="2"/>
  <c r="AK87" i="2" l="1"/>
  <c r="AE89" i="2"/>
  <c r="AI88" i="2"/>
  <c r="AF89" i="2"/>
  <c r="AJ88" i="2"/>
  <c r="AA92" i="2"/>
  <c r="AB98" i="2"/>
  <c r="AK88" i="2" l="1"/>
  <c r="AE90" i="2"/>
  <c r="AI89" i="2"/>
  <c r="AF90" i="2"/>
  <c r="AJ89" i="2"/>
  <c r="AB99" i="2"/>
  <c r="AA93" i="2"/>
  <c r="AK89" i="2" l="1"/>
  <c r="AE91" i="2"/>
  <c r="AI90" i="2"/>
  <c r="AI159" i="2" s="1"/>
  <c r="AF91" i="2"/>
  <c r="AJ90" i="2"/>
  <c r="AJ159" i="2" s="1"/>
  <c r="AA94" i="2"/>
  <c r="AB100" i="2"/>
  <c r="AK90" i="2" l="1"/>
  <c r="AK159" i="2" s="1"/>
  <c r="B37" i="5" s="1"/>
  <c r="AE92" i="2"/>
  <c r="AI91" i="2"/>
  <c r="AF92" i="2"/>
  <c r="AJ91" i="2"/>
  <c r="AB101" i="2"/>
  <c r="AA95" i="2"/>
  <c r="AK91" i="2" l="1"/>
  <c r="AE93" i="2"/>
  <c r="AI92" i="2"/>
  <c r="AF93" i="2"/>
  <c r="AJ92" i="2"/>
  <c r="AA96" i="2"/>
  <c r="AB102" i="2"/>
  <c r="AK92" i="2" l="1"/>
  <c r="AE94" i="2"/>
  <c r="AI93" i="2"/>
  <c r="AF94" i="2"/>
  <c r="AJ93" i="2"/>
  <c r="AB103" i="2"/>
  <c r="AA97" i="2"/>
  <c r="AK93" i="2" l="1"/>
  <c r="AE95" i="2"/>
  <c r="AI94" i="2"/>
  <c r="AF95" i="2"/>
  <c r="AJ94" i="2"/>
  <c r="AA98" i="2"/>
  <c r="AB104" i="2"/>
  <c r="AK94" i="2" l="1"/>
  <c r="AE96" i="2"/>
  <c r="AI95" i="2"/>
  <c r="AF96" i="2"/>
  <c r="AJ95" i="2"/>
  <c r="AB105" i="2"/>
  <c r="AA99" i="2"/>
  <c r="AK95" i="2" l="1"/>
  <c r="AE97" i="2"/>
  <c r="AI96" i="2"/>
  <c r="AF97" i="2"/>
  <c r="AJ96" i="2"/>
  <c r="AA100" i="2"/>
  <c r="AB106" i="2"/>
  <c r="AK96" i="2" l="1"/>
  <c r="AE98" i="2"/>
  <c r="AI97" i="2"/>
  <c r="AF98" i="2"/>
  <c r="AJ97" i="2"/>
  <c r="AB107" i="2"/>
  <c r="AA101" i="2"/>
  <c r="AK97" i="2" l="1"/>
  <c r="AE99" i="2"/>
  <c r="AI98" i="2"/>
  <c r="AF99" i="2"/>
  <c r="AJ98" i="2"/>
  <c r="AA102" i="2"/>
  <c r="AB108" i="2"/>
  <c r="AK98" i="2" l="1"/>
  <c r="AE100" i="2"/>
  <c r="AI99" i="2"/>
  <c r="AF100" i="2"/>
  <c r="AJ99" i="2"/>
  <c r="AB109" i="2"/>
  <c r="AA103" i="2"/>
  <c r="AK99" i="2" l="1"/>
  <c r="AE101" i="2"/>
  <c r="AI100" i="2"/>
  <c r="AF101" i="2"/>
  <c r="AJ100" i="2"/>
  <c r="AA104" i="2"/>
  <c r="AB110" i="2"/>
  <c r="AK100" i="2" l="1"/>
  <c r="AE102" i="2"/>
  <c r="AI101" i="2"/>
  <c r="AF102" i="2"/>
  <c r="AJ101" i="2"/>
  <c r="AB111" i="2"/>
  <c r="AA105" i="2"/>
  <c r="AK101" i="2" l="1"/>
  <c r="AE103" i="2"/>
  <c r="AI102" i="2"/>
  <c r="AF103" i="2"/>
  <c r="AJ102" i="2"/>
  <c r="AA106" i="2"/>
  <c r="AB112" i="2"/>
  <c r="AK102" i="2" l="1"/>
  <c r="AE104" i="2"/>
  <c r="AI103" i="2"/>
  <c r="AF104" i="2"/>
  <c r="AJ103" i="2"/>
  <c r="AB113" i="2"/>
  <c r="AA107" i="2"/>
  <c r="AK103" i="2" l="1"/>
  <c r="AE105" i="2"/>
  <c r="AI104" i="2"/>
  <c r="AF105" i="2"/>
  <c r="AJ104" i="2"/>
  <c r="AA108" i="2"/>
  <c r="AB114" i="2"/>
  <c r="AK104" i="2" l="1"/>
  <c r="AE106" i="2"/>
  <c r="AI105" i="2"/>
  <c r="AF106" i="2"/>
  <c r="AJ105" i="2"/>
  <c r="AB115" i="2"/>
  <c r="AA109" i="2"/>
  <c r="AK105" i="2" l="1"/>
  <c r="AE107" i="2"/>
  <c r="AI106" i="2"/>
  <c r="AF107" i="2"/>
  <c r="AJ106" i="2"/>
  <c r="AA110" i="2"/>
  <c r="AB116" i="2"/>
  <c r="AK106" i="2" l="1"/>
  <c r="AE108" i="2"/>
  <c r="AI107" i="2"/>
  <c r="AF108" i="2"/>
  <c r="AJ107" i="2"/>
  <c r="AB117" i="2"/>
  <c r="AA111" i="2"/>
  <c r="AK107" i="2" l="1"/>
  <c r="AE109" i="2"/>
  <c r="AI108" i="2"/>
  <c r="AF109" i="2"/>
  <c r="AJ108" i="2"/>
  <c r="AA112" i="2"/>
  <c r="AB118" i="2"/>
  <c r="AK108" i="2" l="1"/>
  <c r="AE110" i="2"/>
  <c r="AI109" i="2"/>
  <c r="AF110" i="2"/>
  <c r="AJ109" i="2"/>
  <c r="AB119" i="2"/>
  <c r="AA113" i="2"/>
  <c r="AK109" i="2" l="1"/>
  <c r="AE111" i="2"/>
  <c r="AI110" i="2"/>
  <c r="AF111" i="2"/>
  <c r="AJ110" i="2"/>
  <c r="AA114" i="2"/>
  <c r="AB120" i="2"/>
  <c r="AK110" i="2" l="1"/>
  <c r="AE112" i="2"/>
  <c r="AI111" i="2"/>
  <c r="AF112" i="2"/>
  <c r="AJ111" i="2"/>
  <c r="AB121" i="2"/>
  <c r="AA115" i="2"/>
  <c r="AK111" i="2" l="1"/>
  <c r="AE113" i="2"/>
  <c r="AI112" i="2"/>
  <c r="AF113" i="2"/>
  <c r="AJ112" i="2"/>
  <c r="AA116" i="2"/>
  <c r="AB122" i="2"/>
  <c r="AK112" i="2" l="1"/>
  <c r="AE114" i="2"/>
  <c r="AI113" i="2"/>
  <c r="AF114" i="2"/>
  <c r="AJ113" i="2"/>
  <c r="AA117" i="2"/>
  <c r="AB123" i="2"/>
  <c r="AK113" i="2" l="1"/>
  <c r="AE115" i="2"/>
  <c r="AI114" i="2"/>
  <c r="AI158" i="2" s="1"/>
  <c r="AF115" i="2"/>
  <c r="AJ114" i="2"/>
  <c r="AJ158" i="2" s="1"/>
  <c r="AB124" i="2"/>
  <c r="AA118" i="2"/>
  <c r="AK114" i="2" l="1"/>
  <c r="AK158" i="2" s="1"/>
  <c r="B36" i="5" s="1"/>
  <c r="AE116" i="2"/>
  <c r="AI115" i="2"/>
  <c r="AF116" i="2"/>
  <c r="AJ115" i="2"/>
  <c r="AA119" i="2"/>
  <c r="AB125" i="2"/>
  <c r="AK115" i="2" l="1"/>
  <c r="AE117" i="2"/>
  <c r="AI116" i="2"/>
  <c r="AF117" i="2"/>
  <c r="AJ116" i="2"/>
  <c r="AB126" i="2"/>
  <c r="AA120" i="2"/>
  <c r="AK116" i="2" l="1"/>
  <c r="AE118" i="2"/>
  <c r="AI117" i="2"/>
  <c r="AF118" i="2"/>
  <c r="AJ117" i="2"/>
  <c r="AA121" i="2"/>
  <c r="AB127" i="2"/>
  <c r="AK117" i="2" l="1"/>
  <c r="AE119" i="2"/>
  <c r="AI118" i="2"/>
  <c r="AF119" i="2"/>
  <c r="AJ118" i="2"/>
  <c r="AB128" i="2"/>
  <c r="AA122" i="2"/>
  <c r="AK118" i="2" l="1"/>
  <c r="AE120" i="2"/>
  <c r="AI119" i="2"/>
  <c r="AF120" i="2"/>
  <c r="AJ119" i="2"/>
  <c r="AB129" i="2"/>
  <c r="AA123" i="2"/>
  <c r="AK119" i="2" l="1"/>
  <c r="AE121" i="2"/>
  <c r="AI120" i="2"/>
  <c r="AF121" i="2"/>
  <c r="AJ120" i="2"/>
  <c r="AA124" i="2"/>
  <c r="AB130" i="2"/>
  <c r="AK120" i="2" l="1"/>
  <c r="AE122" i="2"/>
  <c r="AI121" i="2"/>
  <c r="AF122" i="2"/>
  <c r="AJ121" i="2"/>
  <c r="AA125" i="2"/>
  <c r="AB131" i="2"/>
  <c r="AK121" i="2" l="1"/>
  <c r="AE123" i="2"/>
  <c r="AI122" i="2"/>
  <c r="AF123" i="2"/>
  <c r="AJ122" i="2"/>
  <c r="AB132" i="2"/>
  <c r="AA126" i="2"/>
  <c r="AK122" i="2" l="1"/>
  <c r="AE124" i="2"/>
  <c r="AI123" i="2"/>
  <c r="AF124" i="2"/>
  <c r="AJ123" i="2"/>
  <c r="AA127" i="2"/>
  <c r="AB133" i="2"/>
  <c r="AK123" i="2" l="1"/>
  <c r="AE125" i="2"/>
  <c r="AI124" i="2"/>
  <c r="AF125" i="2"/>
  <c r="AJ124" i="2"/>
  <c r="AB134" i="2"/>
  <c r="AA128" i="2"/>
  <c r="AK124" i="2" l="1"/>
  <c r="AE126" i="2"/>
  <c r="AI125" i="2"/>
  <c r="AI160" i="2" s="1"/>
  <c r="AF126" i="2"/>
  <c r="AJ125" i="2"/>
  <c r="AJ160" i="2" s="1"/>
  <c r="AB136" i="2"/>
  <c r="AA129" i="2"/>
  <c r="AK125" i="2" l="1"/>
  <c r="AK160" i="2" s="1"/>
  <c r="B38" i="5" s="1"/>
  <c r="AE127" i="2"/>
  <c r="AI126" i="2"/>
  <c r="AF127" i="2"/>
  <c r="AJ126" i="2"/>
  <c r="AA130" i="2"/>
  <c r="AB137" i="2"/>
  <c r="AK126" i="2" l="1"/>
  <c r="AE128" i="2"/>
  <c r="AI127" i="2"/>
  <c r="AF128" i="2"/>
  <c r="AJ127" i="2"/>
  <c r="AB138" i="2"/>
  <c r="AA131" i="2"/>
  <c r="AK127" i="2" l="1"/>
  <c r="AE129" i="2"/>
  <c r="AI128" i="2"/>
  <c r="AF129" i="2"/>
  <c r="AJ128" i="2"/>
  <c r="AB139" i="2"/>
  <c r="AA132" i="2"/>
  <c r="AK128" i="2" l="1"/>
  <c r="AF130" i="2"/>
  <c r="AJ129" i="2"/>
  <c r="AE130" i="2"/>
  <c r="AI129" i="2"/>
  <c r="AA133" i="2"/>
  <c r="AB140" i="2"/>
  <c r="AK129" i="2" l="1"/>
  <c r="AE131" i="2"/>
  <c r="AI130" i="2"/>
  <c r="AF131" i="2"/>
  <c r="AJ130" i="2"/>
  <c r="AB141" i="2"/>
  <c r="AA134" i="2"/>
  <c r="AK130" i="2" l="1"/>
  <c r="AE132" i="2"/>
  <c r="AI131" i="2"/>
  <c r="AF132" i="2"/>
  <c r="AJ131" i="2"/>
  <c r="AA136" i="2"/>
  <c r="AB142" i="2"/>
  <c r="AK131" i="2" l="1"/>
  <c r="AE133" i="2"/>
  <c r="AI132" i="2"/>
  <c r="AF133" i="2"/>
  <c r="AJ132" i="2"/>
  <c r="AB143" i="2"/>
  <c r="AA137" i="2"/>
  <c r="AK132" i="2" l="1"/>
  <c r="AE134" i="2"/>
  <c r="AI133" i="2"/>
  <c r="AF134" i="2"/>
  <c r="AJ133" i="2"/>
  <c r="AA138" i="2"/>
  <c r="AB144" i="2"/>
  <c r="AK133" i="2" l="1"/>
  <c r="AE136" i="2"/>
  <c r="AI134" i="2"/>
  <c r="AF136" i="2"/>
  <c r="AJ134" i="2"/>
  <c r="AB135" i="2"/>
  <c r="AA139" i="2"/>
  <c r="AK134" i="2" l="1"/>
  <c r="AE137" i="2"/>
  <c r="AI136" i="2"/>
  <c r="AF137" i="2"/>
  <c r="AJ136" i="2"/>
  <c r="AA140" i="2"/>
  <c r="AB145" i="2"/>
  <c r="AK136" i="2" l="1"/>
  <c r="AE138" i="2"/>
  <c r="AI137" i="2"/>
  <c r="AF138" i="2"/>
  <c r="AJ137" i="2"/>
  <c r="AB146" i="2"/>
  <c r="AA141" i="2"/>
  <c r="AK137" i="2" l="1"/>
  <c r="AE139" i="2"/>
  <c r="AI138" i="2"/>
  <c r="AF139" i="2"/>
  <c r="AJ138" i="2"/>
  <c r="AA142" i="2"/>
  <c r="AB147" i="2"/>
  <c r="AK138" i="2" l="1"/>
  <c r="AE140" i="2"/>
  <c r="AI139" i="2"/>
  <c r="AF140" i="2"/>
  <c r="AJ139" i="2"/>
  <c r="AA143" i="2"/>
  <c r="AB148" i="2"/>
  <c r="AK139" i="2" l="1"/>
  <c r="AE141" i="2"/>
  <c r="AI140" i="2"/>
  <c r="AF141" i="2"/>
  <c r="AJ140" i="2"/>
  <c r="AB149" i="2"/>
  <c r="AA144" i="2"/>
  <c r="AK140" i="2" l="1"/>
  <c r="AE142" i="2"/>
  <c r="AI141" i="2"/>
  <c r="AF142" i="2"/>
  <c r="AJ141" i="2"/>
  <c r="AA135" i="2"/>
  <c r="AB150" i="2"/>
  <c r="AK141" i="2" l="1"/>
  <c r="AE143" i="2"/>
  <c r="AI142" i="2"/>
  <c r="AF143" i="2"/>
  <c r="AJ142" i="2"/>
  <c r="AA145" i="2"/>
  <c r="AK142" i="2" l="1"/>
  <c r="AE144" i="2"/>
  <c r="AI143" i="2"/>
  <c r="AF144" i="2"/>
  <c r="AJ143" i="2"/>
  <c r="AA146" i="2"/>
  <c r="AK143" i="2" l="1"/>
  <c r="AE135" i="2"/>
  <c r="AI144" i="2"/>
  <c r="AF135" i="2"/>
  <c r="AJ144" i="2"/>
  <c r="AA147" i="2"/>
  <c r="AK144" i="2" l="1"/>
  <c r="AE145" i="2"/>
  <c r="AI135" i="2"/>
  <c r="AI156" i="2" s="1"/>
  <c r="AF145" i="2"/>
  <c r="AJ135" i="2"/>
  <c r="AJ156" i="2" s="1"/>
  <c r="AA148" i="2"/>
  <c r="AK135" i="2" l="1"/>
  <c r="AK156" i="2" s="1"/>
  <c r="B34" i="5" s="1"/>
  <c r="AE146" i="2"/>
  <c r="AI145" i="2"/>
  <c r="AF146" i="2"/>
  <c r="AJ145" i="2"/>
  <c r="AA149" i="2"/>
  <c r="AK145" i="2" l="1"/>
  <c r="AF147" i="2"/>
  <c r="AJ146" i="2"/>
  <c r="AE147" i="2"/>
  <c r="AI146" i="2"/>
  <c r="AA150" i="2"/>
  <c r="AK146" i="2" l="1"/>
  <c r="AE148" i="2"/>
  <c r="AI147" i="2"/>
  <c r="AF148" i="2"/>
  <c r="AJ147" i="2"/>
  <c r="AK147" i="2" l="1"/>
  <c r="AF149" i="2"/>
  <c r="AJ148" i="2"/>
  <c r="AE149" i="2"/>
  <c r="AI148" i="2"/>
  <c r="AK148" i="2" l="1"/>
  <c r="AE150" i="2"/>
  <c r="AI150" i="2" s="1"/>
  <c r="AI149" i="2"/>
  <c r="AF150" i="2"/>
  <c r="AJ149" i="2"/>
  <c r="AI157" i="2" l="1"/>
  <c r="AI161" i="2" s="1"/>
  <c r="AI151" i="2"/>
  <c r="AK149" i="2"/>
  <c r="AJ150" i="2"/>
  <c r="AJ157" i="2" s="1"/>
  <c r="AJ161" i="2" s="1"/>
  <c r="AN150" i="2" l="1"/>
  <c r="AN149" i="2"/>
  <c r="AJ151" i="2"/>
  <c r="AO150" i="2" s="1"/>
  <c r="AK150" i="2"/>
  <c r="AK157" i="2" s="1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6" i="2"/>
  <c r="AN137" i="2"/>
  <c r="AN138" i="2"/>
  <c r="AN139" i="2"/>
  <c r="AN140" i="2"/>
  <c r="AN141" i="2"/>
  <c r="AN142" i="2"/>
  <c r="AN143" i="2"/>
  <c r="AN144" i="2"/>
  <c r="AN135" i="2"/>
  <c r="AN145" i="2"/>
  <c r="AN146" i="2"/>
  <c r="AN147" i="2"/>
  <c r="AN148" i="2"/>
  <c r="AK161" i="2" l="1"/>
  <c r="B39" i="5" s="1"/>
  <c r="B35" i="5"/>
  <c r="AK151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6" i="2"/>
  <c r="AO137" i="2"/>
  <c r="AO138" i="2"/>
  <c r="AO139" i="2"/>
  <c r="AO140" i="2"/>
  <c r="AO141" i="2"/>
  <c r="AO142" i="2"/>
  <c r="AO143" i="2"/>
  <c r="AO144" i="2"/>
  <c r="AO135" i="2"/>
  <c r="AO145" i="2"/>
  <c r="AO146" i="2"/>
  <c r="AO147" i="2"/>
  <c r="AO148" i="2"/>
  <c r="AO149" i="2"/>
  <c r="AN151" i="2"/>
  <c r="AJ152" i="2" l="1"/>
  <c r="AI152" i="2"/>
  <c r="AR151" i="2"/>
  <c r="AS151" i="2"/>
  <c r="AO151" i="2"/>
  <c r="AK152" i="2" l="1"/>
  <c r="AS28" i="2"/>
  <c r="AR37" i="2"/>
  <c r="AR86" i="2"/>
  <c r="AR70" i="2"/>
  <c r="AR131" i="2"/>
  <c r="AR69" i="2"/>
  <c r="AR115" i="2"/>
  <c r="AS45" i="2"/>
  <c r="AS152" i="2"/>
  <c r="AR149" i="2"/>
  <c r="AR152" i="2"/>
  <c r="AR51" i="2"/>
  <c r="AR6" i="2"/>
  <c r="AR19" i="2"/>
  <c r="AR133" i="2"/>
  <c r="AS59" i="2"/>
  <c r="AS123" i="2"/>
  <c r="AR83" i="2"/>
  <c r="AR134" i="2"/>
  <c r="AR54" i="2"/>
  <c r="AR101" i="2"/>
  <c r="AR21" i="2"/>
  <c r="AS92" i="2"/>
  <c r="AS109" i="2"/>
  <c r="AS60" i="2"/>
  <c r="AR147" i="2"/>
  <c r="AR67" i="2"/>
  <c r="AR118" i="2"/>
  <c r="AR22" i="2"/>
  <c r="AR85" i="2"/>
  <c r="AS30" i="2"/>
  <c r="AS124" i="2"/>
  <c r="AS150" i="2"/>
  <c r="AS143" i="2"/>
  <c r="AS110" i="2"/>
  <c r="AS139" i="2"/>
  <c r="AS106" i="2"/>
  <c r="AS90" i="2"/>
  <c r="AS74" i="2"/>
  <c r="AS58" i="2"/>
  <c r="AS42" i="2"/>
  <c r="AS26" i="2"/>
  <c r="AS10" i="2"/>
  <c r="AS138" i="2"/>
  <c r="AS121" i="2"/>
  <c r="AS105" i="2"/>
  <c r="AS89" i="2"/>
  <c r="AS73" i="2"/>
  <c r="AS57" i="2"/>
  <c r="AS41" i="2"/>
  <c r="AS25" i="2"/>
  <c r="AS9" i="2"/>
  <c r="AS136" i="2"/>
  <c r="AS119" i="2"/>
  <c r="AS103" i="2"/>
  <c r="AS87" i="2"/>
  <c r="AS71" i="2"/>
  <c r="AS55" i="2"/>
  <c r="AS39" i="2"/>
  <c r="AS23" i="2"/>
  <c r="AS7" i="2"/>
  <c r="AS137" i="2"/>
  <c r="AS120" i="2"/>
  <c r="AS104" i="2"/>
  <c r="AS88" i="2"/>
  <c r="AS72" i="2"/>
  <c r="AS56" i="2"/>
  <c r="AS40" i="2"/>
  <c r="AS24" i="2"/>
  <c r="AS8" i="2"/>
  <c r="AS6" i="2"/>
  <c r="AS134" i="2"/>
  <c r="AS102" i="2"/>
  <c r="AS130" i="2"/>
  <c r="AS94" i="2"/>
  <c r="AS86" i="2"/>
  <c r="AS70" i="2"/>
  <c r="AS54" i="2"/>
  <c r="AS38" i="2"/>
  <c r="AS22" i="2"/>
  <c r="AS149" i="2"/>
  <c r="AS133" i="2"/>
  <c r="AS117" i="2"/>
  <c r="AS101" i="2"/>
  <c r="AS85" i="2"/>
  <c r="AS69" i="2"/>
  <c r="AS53" i="2"/>
  <c r="AS37" i="2"/>
  <c r="AS21" i="2"/>
  <c r="AS147" i="2"/>
  <c r="AT147" i="2" s="1"/>
  <c r="AS131" i="2"/>
  <c r="AS115" i="2"/>
  <c r="AS99" i="2"/>
  <c r="AS83" i="2"/>
  <c r="AT83" i="2" s="1"/>
  <c r="AS67" i="2"/>
  <c r="AT67" i="2" s="1"/>
  <c r="AS51" i="2"/>
  <c r="AT51" i="2" s="1"/>
  <c r="AS35" i="2"/>
  <c r="AS19" i="2"/>
  <c r="AT19" i="2" s="1"/>
  <c r="AS148" i="2"/>
  <c r="AS132" i="2"/>
  <c r="AS116" i="2"/>
  <c r="AS100" i="2"/>
  <c r="AS84" i="2"/>
  <c r="AS68" i="2"/>
  <c r="AS52" i="2"/>
  <c r="AS36" i="2"/>
  <c r="AS20" i="2"/>
  <c r="AS126" i="2"/>
  <c r="AS98" i="2"/>
  <c r="AS122" i="2"/>
  <c r="AS82" i="2"/>
  <c r="AS66" i="2"/>
  <c r="AS50" i="2"/>
  <c r="AS34" i="2"/>
  <c r="AS18" i="2"/>
  <c r="AS145" i="2"/>
  <c r="AS129" i="2"/>
  <c r="AS113" i="2"/>
  <c r="AS97" i="2"/>
  <c r="AS81" i="2"/>
  <c r="AS65" i="2"/>
  <c r="AS49" i="2"/>
  <c r="AS33" i="2"/>
  <c r="AS17" i="2"/>
  <c r="AS144" i="2"/>
  <c r="AS127" i="2"/>
  <c r="AS111" i="2"/>
  <c r="AS95" i="2"/>
  <c r="AS79" i="2"/>
  <c r="AS63" i="2"/>
  <c r="AS47" i="2"/>
  <c r="AS31" i="2"/>
  <c r="AS15" i="2"/>
  <c r="AS118" i="2"/>
  <c r="AS32" i="2"/>
  <c r="AS64" i="2"/>
  <c r="AS96" i="2"/>
  <c r="AS128" i="2"/>
  <c r="AS11" i="2"/>
  <c r="AS75" i="2"/>
  <c r="AS140" i="2"/>
  <c r="AS61" i="2"/>
  <c r="AS125" i="2"/>
  <c r="AS46" i="2"/>
  <c r="AS12" i="2"/>
  <c r="AS44" i="2"/>
  <c r="AS76" i="2"/>
  <c r="AS108" i="2"/>
  <c r="AS141" i="2"/>
  <c r="AS27" i="2"/>
  <c r="AS91" i="2"/>
  <c r="AS13" i="2"/>
  <c r="AS77" i="2"/>
  <c r="AS142" i="2"/>
  <c r="AS62" i="2"/>
  <c r="AS114" i="2"/>
  <c r="AS16" i="2"/>
  <c r="AS48" i="2"/>
  <c r="AS80" i="2"/>
  <c r="AS112" i="2"/>
  <c r="AS135" i="2"/>
  <c r="AS43" i="2"/>
  <c r="AS107" i="2"/>
  <c r="AS29" i="2"/>
  <c r="AS93" i="2"/>
  <c r="AS14" i="2"/>
  <c r="AS78" i="2"/>
  <c r="AS146" i="2"/>
  <c r="AR144" i="2"/>
  <c r="AR123" i="2"/>
  <c r="AR103" i="2"/>
  <c r="AR79" i="2"/>
  <c r="AR59" i="2"/>
  <c r="AR39" i="2"/>
  <c r="AR15" i="2"/>
  <c r="AR143" i="2"/>
  <c r="AR122" i="2"/>
  <c r="AR98" i="2"/>
  <c r="AR78" i="2"/>
  <c r="AR58" i="2"/>
  <c r="AR34" i="2"/>
  <c r="AR14" i="2"/>
  <c r="AR138" i="2"/>
  <c r="AR113" i="2"/>
  <c r="AR93" i="2"/>
  <c r="AT93" i="2" s="1"/>
  <c r="AR73" i="2"/>
  <c r="AR49" i="2"/>
  <c r="AR29" i="2"/>
  <c r="AT29" i="2" s="1"/>
  <c r="AR9" i="2"/>
  <c r="AR135" i="2"/>
  <c r="AR128" i="2"/>
  <c r="AR112" i="2"/>
  <c r="AR96" i="2"/>
  <c r="AR80" i="2"/>
  <c r="AR64" i="2"/>
  <c r="AR48" i="2"/>
  <c r="AR32" i="2"/>
  <c r="AR16" i="2"/>
  <c r="AR140" i="2"/>
  <c r="AR119" i="2"/>
  <c r="AR95" i="2"/>
  <c r="AR75" i="2"/>
  <c r="AR55" i="2"/>
  <c r="AR31" i="2"/>
  <c r="AR11" i="2"/>
  <c r="AR139" i="2"/>
  <c r="AR114" i="2"/>
  <c r="AR94" i="2"/>
  <c r="AR74" i="2"/>
  <c r="AR50" i="2"/>
  <c r="AR30" i="2"/>
  <c r="AR10" i="2"/>
  <c r="AR129" i="2"/>
  <c r="AR109" i="2"/>
  <c r="AR89" i="2"/>
  <c r="AR65" i="2"/>
  <c r="AR45" i="2"/>
  <c r="AR111" i="2"/>
  <c r="AR71" i="2"/>
  <c r="AR27" i="2"/>
  <c r="AR130" i="2"/>
  <c r="AR90" i="2"/>
  <c r="AR46" i="2"/>
  <c r="AR145" i="2"/>
  <c r="AR105" i="2"/>
  <c r="AR61" i="2"/>
  <c r="AR25" i="2"/>
  <c r="AR132" i="2"/>
  <c r="AR108" i="2"/>
  <c r="AR88" i="2"/>
  <c r="AR68" i="2"/>
  <c r="AR44" i="2"/>
  <c r="AR24" i="2"/>
  <c r="AR8" i="2"/>
  <c r="AR107" i="2"/>
  <c r="AR63" i="2"/>
  <c r="AR23" i="2"/>
  <c r="AR126" i="2"/>
  <c r="AR82" i="2"/>
  <c r="AR42" i="2"/>
  <c r="AR142" i="2"/>
  <c r="AR97" i="2"/>
  <c r="AR57" i="2"/>
  <c r="AR17" i="2"/>
  <c r="AR137" i="2"/>
  <c r="AR76" i="2"/>
  <c r="AR52" i="2"/>
  <c r="AR20" i="2"/>
  <c r="AR43" i="2"/>
  <c r="AR18" i="2"/>
  <c r="AR100" i="2"/>
  <c r="AR12" i="2"/>
  <c r="AR91" i="2"/>
  <c r="AR66" i="2"/>
  <c r="AR41" i="2"/>
  <c r="AR120" i="2"/>
  <c r="AR36" i="2"/>
  <c r="AR87" i="2"/>
  <c r="AR146" i="2"/>
  <c r="AR62" i="2"/>
  <c r="AR121" i="2"/>
  <c r="AR33" i="2"/>
  <c r="AR141" i="2"/>
  <c r="AR116" i="2"/>
  <c r="AR84" i="2"/>
  <c r="AR56" i="2"/>
  <c r="AR28" i="2"/>
  <c r="AR136" i="2"/>
  <c r="AR47" i="2"/>
  <c r="AR110" i="2"/>
  <c r="AR26" i="2"/>
  <c r="AR81" i="2"/>
  <c r="AR13" i="2"/>
  <c r="AR104" i="2"/>
  <c r="AR127" i="2"/>
  <c r="AR106" i="2"/>
  <c r="AR77" i="2"/>
  <c r="AR124" i="2"/>
  <c r="AR72" i="2"/>
  <c r="AR40" i="2"/>
  <c r="AR7" i="2"/>
  <c r="AR125" i="2"/>
  <c r="AR148" i="2"/>
  <c r="AR92" i="2"/>
  <c r="AR60" i="2"/>
  <c r="AR99" i="2"/>
  <c r="AR35" i="2"/>
  <c r="AR102" i="2"/>
  <c r="AR38" i="2"/>
  <c r="AR117" i="2"/>
  <c r="AR53" i="2"/>
  <c r="AR150" i="2"/>
  <c r="AT28" i="2" l="1"/>
  <c r="AR157" i="2"/>
  <c r="B5" i="5" s="1"/>
  <c r="AS157" i="2"/>
  <c r="B15" i="5" s="1"/>
  <c r="AT85" i="2"/>
  <c r="AT149" i="2"/>
  <c r="AR154" i="2"/>
  <c r="B2" i="5" s="1"/>
  <c r="AT86" i="2"/>
  <c r="AR158" i="2"/>
  <c r="B6" i="5" s="1"/>
  <c r="AR159" i="2"/>
  <c r="B7" i="5" s="1"/>
  <c r="AS154" i="2"/>
  <c r="AS156" i="2"/>
  <c r="B14" i="5" s="1"/>
  <c r="AT115" i="2"/>
  <c r="AS160" i="2"/>
  <c r="B18" i="5" s="1"/>
  <c r="AS159" i="2"/>
  <c r="B17" i="5" s="1"/>
  <c r="AS158" i="2"/>
  <c r="B16" i="5" s="1"/>
  <c r="AR160" i="2"/>
  <c r="B8" i="5" s="1"/>
  <c r="AR156" i="2"/>
  <c r="B4" i="5" s="1"/>
  <c r="AT150" i="2"/>
  <c r="AT102" i="2"/>
  <c r="AT70" i="2"/>
  <c r="AT106" i="2"/>
  <c r="AT152" i="2"/>
  <c r="AT45" i="2"/>
  <c r="AT37" i="2"/>
  <c r="AT131" i="2"/>
  <c r="AT6" i="2"/>
  <c r="AT124" i="2"/>
  <c r="AT59" i="2"/>
  <c r="AT118" i="2"/>
  <c r="AT69" i="2"/>
  <c r="AT54" i="2"/>
  <c r="AT109" i="2"/>
  <c r="D26" i="4"/>
  <c r="AT92" i="2"/>
  <c r="AT146" i="2"/>
  <c r="AT141" i="2"/>
  <c r="AT101" i="2"/>
  <c r="AT30" i="2"/>
  <c r="AT134" i="2"/>
  <c r="AT133" i="2"/>
  <c r="AT99" i="2"/>
  <c r="AT60" i="2"/>
  <c r="AT77" i="2"/>
  <c r="AT105" i="2"/>
  <c r="AT27" i="2"/>
  <c r="AT44" i="2"/>
  <c r="AT82" i="2"/>
  <c r="AT148" i="2"/>
  <c r="AT103" i="2"/>
  <c r="AT25" i="2"/>
  <c r="AT89" i="2"/>
  <c r="AT21" i="2"/>
  <c r="AT123" i="2"/>
  <c r="AT22" i="2"/>
  <c r="AT47" i="2"/>
  <c r="AT20" i="2"/>
  <c r="AT84" i="2"/>
  <c r="AT94" i="2"/>
  <c r="AT120" i="2"/>
  <c r="AT10" i="2"/>
  <c r="AT74" i="2"/>
  <c r="AT140" i="2"/>
  <c r="AT96" i="2"/>
  <c r="AT63" i="2"/>
  <c r="AT127" i="2"/>
  <c r="AT49" i="2"/>
  <c r="AT113" i="2"/>
  <c r="AT100" i="2"/>
  <c r="AT72" i="2"/>
  <c r="AT55" i="2"/>
  <c r="AT119" i="2"/>
  <c r="AT26" i="2"/>
  <c r="AT143" i="2"/>
  <c r="AT117" i="2"/>
  <c r="AT125" i="2"/>
  <c r="AT61" i="2"/>
  <c r="AT139" i="2"/>
  <c r="AT73" i="2"/>
  <c r="AT43" i="2"/>
  <c r="AT48" i="2"/>
  <c r="AT62" i="2"/>
  <c r="AT91" i="2"/>
  <c r="AT46" i="2"/>
  <c r="AT64" i="2"/>
  <c r="AT15" i="2"/>
  <c r="AT52" i="2"/>
  <c r="AT71" i="2"/>
  <c r="AT57" i="2"/>
  <c r="AT14" i="2"/>
  <c r="AT76" i="2"/>
  <c r="AT111" i="2"/>
  <c r="AT33" i="2"/>
  <c r="AT97" i="2"/>
  <c r="AT18" i="2"/>
  <c r="AT56" i="2"/>
  <c r="AT39" i="2"/>
  <c r="AT110" i="2"/>
  <c r="AT38" i="2"/>
  <c r="AT135" i="2"/>
  <c r="AT16" i="2"/>
  <c r="AT142" i="2"/>
  <c r="AT75" i="2"/>
  <c r="AT34" i="2"/>
  <c r="AT122" i="2"/>
  <c r="AT36" i="2"/>
  <c r="AT130" i="2"/>
  <c r="AT8" i="2"/>
  <c r="AT137" i="2"/>
  <c r="AT90" i="2"/>
  <c r="AT112" i="2"/>
  <c r="AT12" i="2"/>
  <c r="AT11" i="2"/>
  <c r="AT32" i="2"/>
  <c r="AT79" i="2"/>
  <c r="AT144" i="2"/>
  <c r="AT65" i="2"/>
  <c r="AT129" i="2"/>
  <c r="AT50" i="2"/>
  <c r="AT98" i="2"/>
  <c r="AT116" i="2"/>
  <c r="AT24" i="2"/>
  <c r="AT88" i="2"/>
  <c r="AT7" i="2"/>
  <c r="AT136" i="2"/>
  <c r="AT121" i="2"/>
  <c r="AT42" i="2"/>
  <c r="AT53" i="2"/>
  <c r="AT35" i="2"/>
  <c r="AT41" i="2"/>
  <c r="AT78" i="2"/>
  <c r="AT107" i="2"/>
  <c r="AT80" i="2"/>
  <c r="AT114" i="2"/>
  <c r="AT13" i="2"/>
  <c r="AT108" i="2"/>
  <c r="AT128" i="2"/>
  <c r="AT31" i="2"/>
  <c r="AT95" i="2"/>
  <c r="AT17" i="2"/>
  <c r="AT81" i="2"/>
  <c r="AT145" i="2"/>
  <c r="AT66" i="2"/>
  <c r="AT126" i="2"/>
  <c r="AT68" i="2"/>
  <c r="AT132" i="2"/>
  <c r="AT40" i="2"/>
  <c r="AT104" i="2"/>
  <c r="AT23" i="2"/>
  <c r="AT87" i="2"/>
  <c r="AT9" i="2"/>
  <c r="AT138" i="2"/>
  <c r="AT58" i="2"/>
  <c r="AR155" i="2" l="1"/>
  <c r="B3" i="5" s="1"/>
  <c r="AS155" i="2"/>
  <c r="B13" i="5" s="1"/>
  <c r="B12" i="5"/>
  <c r="AT156" i="2"/>
  <c r="AT157" i="2"/>
  <c r="AT154" i="2"/>
  <c r="AT158" i="2"/>
  <c r="AT159" i="2"/>
  <c r="AT160" i="2"/>
  <c r="AR161" i="2"/>
  <c r="B9" i="5" s="1"/>
  <c r="AS161" i="2" l="1"/>
  <c r="B19" i="5" s="1"/>
  <c r="AU158" i="2"/>
  <c r="B26" i="5"/>
  <c r="AU156" i="2"/>
  <c r="B24" i="5"/>
  <c r="AT155" i="2"/>
  <c r="B23" i="5" s="1"/>
  <c r="B22" i="5"/>
  <c r="AU159" i="2"/>
  <c r="B27" i="5"/>
  <c r="AU160" i="2"/>
  <c r="B28" i="5"/>
  <c r="AU157" i="2"/>
  <c r="B25" i="5"/>
  <c r="AU154" i="2"/>
  <c r="AU155" i="2"/>
  <c r="AT161" i="2" l="1"/>
  <c r="AU161" i="2" s="1"/>
  <c r="B29" i="5" l="1"/>
</calcChain>
</file>

<file path=xl/sharedStrings.xml><?xml version="1.0" encoding="utf-8"?>
<sst xmlns="http://schemas.openxmlformats.org/spreadsheetml/2006/main" count="1768" uniqueCount="315">
  <si>
    <t>Country</t>
  </si>
  <si>
    <t>Subject Descriptor</t>
  </si>
  <si>
    <t>Units</t>
  </si>
  <si>
    <t>Estimates Start After</t>
  </si>
  <si>
    <t>Afghanistan</t>
  </si>
  <si>
    <t>Gross domestic product per capita, current prices</t>
  </si>
  <si>
    <t>Purchasing power parity; international dollars</t>
  </si>
  <si>
    <t>Unemployment rate</t>
  </si>
  <si>
    <t>Percent of total labor force</t>
  </si>
  <si>
    <t>Population</t>
  </si>
  <si>
    <t>Persons</t>
  </si>
  <si>
    <t>Albania</t>
  </si>
  <si>
    <t>Algeria</t>
  </si>
  <si>
    <t>Angola</t>
  </si>
  <si>
    <t>Antigua and Barbuda</t>
  </si>
  <si>
    <t>Argentina</t>
  </si>
  <si>
    <t>Armenia</t>
  </si>
  <si>
    <t>Aruba</t>
  </si>
  <si>
    <t>n/a</t>
  </si>
  <si>
    <t>Azerbaijan</t>
  </si>
  <si>
    <t>The Bahamas</t>
  </si>
  <si>
    <t>Bahrain</t>
  </si>
  <si>
    <t>Bangladesh</t>
  </si>
  <si>
    <t>Barbados</t>
  </si>
  <si>
    <t>Belarus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</si>
  <si>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</si>
  <si>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</si>
  <si>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</si>
  <si>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</si>
  <si>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</si>
  <si>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</si>
  <si>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</si>
  <si>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</si>
  <si>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</si>
  <si>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</si>
  <si>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</si>
  <si>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</si>
  <si>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</si>
  <si>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</si>
  <si>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Central African Republic</t>
  </si>
  <si>
    <t>Chad</t>
  </si>
  <si>
    <t>Chile</t>
  </si>
  <si>
    <t>China</t>
  </si>
  <si>
    <t>Colombia</t>
  </si>
  <si>
    <t>Comoros</t>
  </si>
  <si>
    <t>Democratic Republic of the Congo</t>
  </si>
  <si>
    <t>Republic of Congo</t>
  </si>
  <si>
    <t>Costa Rica</t>
  </si>
  <si>
    <t>Côte d'Ivoire</t>
  </si>
  <si>
    <t>Croatia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</si>
  <si>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</si>
  <si>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</si>
  <si>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</si>
  <si>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</si>
  <si>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</si>
  <si>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</si>
  <si>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</si>
  <si>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</si>
  <si>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Eswatini</t>
  </si>
  <si>
    <t>Ethiopia</t>
  </si>
  <si>
    <t>Fiji</t>
  </si>
  <si>
    <t>Gabon</t>
  </si>
  <si>
    <t>The 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</si>
  <si>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</si>
  <si>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</si>
  <si>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</si>
  <si>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</si>
  <si>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</si>
  <si>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</si>
  <si>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</si>
  <si>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</si>
  <si>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</si>
  <si>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</si>
  <si>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India</t>
  </si>
  <si>
    <t>Indonesia</t>
  </si>
  <si>
    <t>Islamic Republic of Iran</t>
  </si>
  <si>
    <t>Iraq</t>
  </si>
  <si>
    <t>Jamaica</t>
  </si>
  <si>
    <t>Jordan</t>
  </si>
  <si>
    <t>Kazakhstan</t>
  </si>
  <si>
    <t>Kenya</t>
  </si>
  <si>
    <t>Kiribati</t>
  </si>
  <si>
    <t>Kosovo</t>
  </si>
  <si>
    <t>Kuwait</t>
  </si>
  <si>
    <t>Kyrgyz Republic</t>
  </si>
  <si>
    <t>Lao P.D.R.</t>
  </si>
  <si>
    <t>Lebanon</t>
  </si>
  <si>
    <t>Lesotho</t>
  </si>
  <si>
    <t>Liberia</t>
  </si>
  <si>
    <t>Libya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</si>
  <si>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</si>
  <si>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</si>
  <si>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</si>
  <si>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</si>
  <si>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</si>
  <si>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</si>
  <si>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</si>
  <si>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</si>
  <si>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</si>
  <si>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</t>
  </si>
  <si>
    <t>Moldova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</si>
  <si>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</si>
  <si>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</si>
  <si>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</si>
  <si>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</si>
  <si>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</si>
  <si>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</si>
  <si>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</si>
  <si>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</si>
  <si>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</si>
  <si>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</si>
  <si>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</si>
  <si>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North Macedonia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</si>
  <si>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</si>
  <si>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</si>
  <si>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</si>
  <si>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</si>
  <si>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</si>
  <si>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</si>
  <si>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</si>
  <si>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</si>
  <si>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</si>
  <si>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Qatar</t>
  </si>
  <si>
    <t>Romania</t>
  </si>
  <si>
    <t>Russia</t>
  </si>
  <si>
    <t>Rwanda</t>
  </si>
  <si>
    <t>Samoa</t>
  </si>
  <si>
    <t>São Tomé and Príncipe</t>
  </si>
  <si>
    <t>Saudi Arabia</t>
  </si>
  <si>
    <t>Senegal</t>
  </si>
  <si>
    <t>Serbia</t>
  </si>
  <si>
    <t>Seychelles</t>
  </si>
  <si>
    <t>Sierra Leone</t>
  </si>
  <si>
    <t>Solomon Islands</t>
  </si>
  <si>
    <t>Somalia</t>
  </si>
  <si>
    <t>South Africa</t>
  </si>
  <si>
    <t>South Sudan</t>
  </si>
  <si>
    <t>Sri Lanka</t>
  </si>
  <si>
    <t>St. Kitts and Nevis</t>
  </si>
  <si>
    <t>St. Lucia</t>
  </si>
  <si>
    <t>St. Vincent and the Grenadines</t>
  </si>
  <si>
    <t>Sudan</t>
  </si>
  <si>
    <t>Suriname</t>
  </si>
  <si>
    <t>Syria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</si>
  <si>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</si>
  <si>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</si>
  <si>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</si>
  <si>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</si>
  <si>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</si>
  <si>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</si>
  <si>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</si>
  <si>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</si>
  <si>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</si>
  <si>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</si>
  <si>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</si>
  <si>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</si>
  <si>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</si>
  <si>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</si>
  <si>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</si>
  <si>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</si>
  <si>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</si>
  <si>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</si>
  <si>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</si>
  <si>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</si>
  <si>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</si>
  <si>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</si>
  <si>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International Monetary Fund, World Economic Outlook Database, April 2019</t>
  </si>
  <si>
    <t>USA</t>
  </si>
  <si>
    <t>Middle East</t>
  </si>
  <si>
    <t>Africa</t>
  </si>
  <si>
    <t>H1</t>
  </si>
  <si>
    <t>H2</t>
  </si>
  <si>
    <t>Distance</t>
  </si>
  <si>
    <t>Willingness to Come to US</t>
  </si>
  <si>
    <t>Share of Population</t>
  </si>
  <si>
    <t>Factor</t>
  </si>
  <si>
    <t>East Asia</t>
  </si>
  <si>
    <t>South Aisa</t>
  </si>
  <si>
    <t>Application Rate</t>
  </si>
  <si>
    <t>Application Ratio</t>
  </si>
  <si>
    <t>Visa Applications</t>
  </si>
  <si>
    <t>Total</t>
  </si>
  <si>
    <t>Percent of Visa Applications</t>
  </si>
  <si>
    <t>Mexico + NT</t>
  </si>
  <si>
    <t>Population (mm)</t>
  </si>
  <si>
    <t>Gross Market (000)</t>
  </si>
  <si>
    <t>Workforce Innovation</t>
  </si>
  <si>
    <t>Trade Adjustment</t>
  </si>
  <si>
    <t>WIOA Youth</t>
  </si>
  <si>
    <t>WIOA Adult</t>
  </si>
  <si>
    <t>WIOA Dislocated Worker</t>
  </si>
  <si>
    <t>Apprenticeship Grants</t>
  </si>
  <si>
    <t>DW National Reserve</t>
  </si>
  <si>
    <t>Native American programs</t>
  </si>
  <si>
    <t>Ex-offenders</t>
  </si>
  <si>
    <t>Migrants</t>
  </si>
  <si>
    <t>Job Corps</t>
  </si>
  <si>
    <t>Wagner Peyser Employment Grants</t>
  </si>
  <si>
    <t>Sr Community Service</t>
  </si>
  <si>
    <t>Youth Build</t>
  </si>
  <si>
    <t>Dept Ed</t>
  </si>
  <si>
    <t>Career Technical</t>
  </si>
  <si>
    <t>Adult Education</t>
  </si>
  <si>
    <t>Total Workforce Development Related</t>
  </si>
  <si>
    <t>Visa Fees to Workforce Development</t>
  </si>
  <si>
    <t>https://www.nationalskillscoalition.org/federal-policy/body/FY2020-Presidential-Budget-Request-comparison-chart.pdf</t>
  </si>
  <si>
    <t>H1 Class</t>
  </si>
  <si>
    <t>H2 Class</t>
  </si>
  <si>
    <t>Number of Visas Issued</t>
  </si>
  <si>
    <t>US Population</t>
  </si>
  <si>
    <t>Visa Cap</t>
  </si>
  <si>
    <t>Visas Issued</t>
  </si>
  <si>
    <t>Other LatAm</t>
  </si>
  <si>
    <t>E. Europe / FSU</t>
  </si>
  <si>
    <t>Compared to US  Wage</t>
  </si>
  <si>
    <t>Visa Applications (000)</t>
  </si>
  <si>
    <t>Potential Visa Applicants (000)</t>
  </si>
  <si>
    <t>Per Capita GDP*</t>
  </si>
  <si>
    <t xml:space="preserve">    * per capita, PPP, current dollars (IMF)</t>
  </si>
  <si>
    <t>Visa Fee</t>
  </si>
  <si>
    <r>
      <t>Market Sizing for Numbers of Visas issued under 'Strengthening America's Workforce' Act</t>
    </r>
    <r>
      <rPr>
        <b/>
        <sz val="12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(G:\M\16\GALLWI\GALLWI_028.XML)</t>
    </r>
  </si>
  <si>
    <t>Prepared by Princeton Policy Advisors</t>
  </si>
  <si>
    <t>Total Visas Issued</t>
  </si>
  <si>
    <t>H2 Class Visas Issued</t>
  </si>
  <si>
    <t>H1 Class Visas Issued</t>
  </si>
  <si>
    <t>Africa Class</t>
  </si>
  <si>
    <t>Mexico Class</t>
  </si>
  <si>
    <t>Asia / Central America Class</t>
  </si>
  <si>
    <t>Mexico x Per Cap</t>
  </si>
  <si>
    <t>Year 1</t>
  </si>
  <si>
    <t>Year 2</t>
  </si>
  <si>
    <t>Year 3</t>
  </si>
  <si>
    <t>Year 4</t>
  </si>
  <si>
    <t>Year 5</t>
  </si>
  <si>
    <t>Year 6</t>
  </si>
  <si>
    <t>H1 Class Visas</t>
  </si>
  <si>
    <t>H2 Class Visas</t>
  </si>
  <si>
    <t>Total NIW Visas</t>
  </si>
  <si>
    <t>Cumulative Total Visas</t>
  </si>
  <si>
    <t>Visa Limit</t>
  </si>
  <si>
    <t>Work Hours / Year</t>
  </si>
  <si>
    <t>FICA (Employer Share)</t>
  </si>
  <si>
    <t>Wage Premium</t>
  </si>
  <si>
    <t>Annual US Wage</t>
  </si>
  <si>
    <t>Visa Fee (% of wage)</t>
  </si>
  <si>
    <t>FICA (Employer)</t>
  </si>
  <si>
    <t>Total Employee Cost</t>
  </si>
  <si>
    <t>Higher Cost of Living</t>
  </si>
  <si>
    <t>Current Wage (Mexico)</t>
  </si>
  <si>
    <t>Taka per month</t>
  </si>
  <si>
    <t>Taka per dollar</t>
  </si>
  <si>
    <t>Dollars per month</t>
  </si>
  <si>
    <t>Days per month</t>
  </si>
  <si>
    <t>Work days / month</t>
  </si>
  <si>
    <t>Hours / Day</t>
  </si>
  <si>
    <t>Dollars / Hour</t>
  </si>
  <si>
    <t>Rupees per Month</t>
  </si>
  <si>
    <t>Rupees per Dollar</t>
  </si>
  <si>
    <t>Mexico - H2 Class</t>
  </si>
  <si>
    <t>Bangladesh - H2 Class</t>
  </si>
  <si>
    <t>Year 7</t>
  </si>
  <si>
    <t>Year 8</t>
  </si>
  <si>
    <t>Min Visa Fee</t>
  </si>
  <si>
    <t>Multiple</t>
  </si>
  <si>
    <t>India - H1 Class</t>
  </si>
  <si>
    <t>Mexico - Undocumented</t>
  </si>
  <si>
    <t>Iran</t>
  </si>
  <si>
    <t>Japan</t>
  </si>
  <si>
    <t>Others</t>
  </si>
  <si>
    <t>STEM Graduates</t>
  </si>
  <si>
    <t>http://www3.weforum.org/docs/HCR2016_Main_Report.pdf</t>
  </si>
  <si>
    <t>The Human Capital Report 2016</t>
  </si>
  <si>
    <t>World Economic Forum 2016</t>
  </si>
  <si>
    <t>Others - US Comp</t>
  </si>
  <si>
    <t>Bangladesh Household Help</t>
  </si>
  <si>
    <t>India Household Help</t>
  </si>
  <si>
    <t>Total Fees</t>
  </si>
  <si>
    <t>Visa Fees ($ bn)</t>
  </si>
  <si>
    <t>Workforce Development Trust Fund</t>
  </si>
  <si>
    <t>Total number of Minors</t>
  </si>
  <si>
    <t>Taxpayer Cost / Minor / Year</t>
  </si>
  <si>
    <t>Spending on Minors</t>
  </si>
  <si>
    <t>Taxpayer Cost of Education, Feeding and Healthcare of NIW Dependent Children</t>
  </si>
  <si>
    <t>FICA</t>
  </si>
  <si>
    <t>Income Tax</t>
  </si>
  <si>
    <t>Total FICA</t>
  </si>
  <si>
    <t>Total Income Tax</t>
  </si>
  <si>
    <t>Total Offsets</t>
  </si>
  <si>
    <t>Net Govt Spending on NIWs</t>
  </si>
  <si>
    <t>Cume H1 Class Visas</t>
  </si>
  <si>
    <t>Cume H2 Class Visas</t>
  </si>
  <si>
    <t>Annual New Visa Issuance</t>
  </si>
  <si>
    <t>Cumulative Outstanding Visas</t>
  </si>
  <si>
    <t>Visa Fee Calculation</t>
  </si>
  <si>
    <t>Relocation Wage Calculations</t>
  </si>
  <si>
    <t>Work and Tax Assumptions</t>
  </si>
  <si>
    <t>Total Relocation Wage</t>
  </si>
  <si>
    <t>Current Wage</t>
  </si>
  <si>
    <t>Workforce Development covered by Visa Fees</t>
  </si>
  <si>
    <t>Workforce Development Spending</t>
  </si>
  <si>
    <t xml:space="preserve">Current Wage </t>
  </si>
  <si>
    <t>Fiscal Benefits and Costs to US Government</t>
  </si>
  <si>
    <t>Revenue Offsets</t>
  </si>
  <si>
    <t>India -  H2 Class</t>
  </si>
  <si>
    <t xml:space="preserve">Visa Issuance &amp; Relocation Wages </t>
  </si>
  <si>
    <t>Visa Issuance</t>
  </si>
  <si>
    <t>Home Country Wages</t>
  </si>
  <si>
    <t>Visa Fees (assuming no WDT Fund)</t>
  </si>
  <si>
    <t>Year 9</t>
  </si>
  <si>
    <t>Year 10</t>
  </si>
  <si>
    <t>Chldren / NIW Household</t>
  </si>
  <si>
    <t>NIW - Men</t>
  </si>
  <si>
    <t>Women - NIW + Dependents</t>
  </si>
  <si>
    <t>Total Households</t>
  </si>
  <si>
    <t>Total Number of Migrants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</si>
</sst>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.0_);[Red]\(&quot;$&quot;#,##0.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48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9" fontId="0" fillId="0" borderId="0" xfId="3" applyFont="1"/>
    <xf numFmtId="166" fontId="0" fillId="0" borderId="0" xfId="3" applyNumberFormat="1" applyFont="1"/>
    <xf numFmtId="0" fontId="0" fillId="33" borderId="0" xfId="0" applyFill="1"/>
    <xf numFmtId="165" fontId="0" fillId="33" borderId="0" xfId="1" applyNumberFormat="1" applyFont="1" applyFill="1"/>
    <xf numFmtId="43" fontId="0" fillId="33" borderId="0" xfId="1" applyFont="1" applyFill="1"/>
    <xf numFmtId="166" fontId="0" fillId="33" borderId="0" xfId="3" applyNumberFormat="1" applyFont="1" applyFill="1"/>
    <xf numFmtId="166" fontId="0" fillId="33" borderId="0" xfId="0" applyNumberFormat="1" applyFill="1"/>
    <xf numFmtId="9" fontId="0" fillId="33" borderId="0" xfId="0" applyNumberFormat="1" applyFill="1"/>
    <xf numFmtId="0" fontId="0" fillId="34" borderId="0" xfId="0" applyFill="1"/>
    <xf numFmtId="165" fontId="0" fillId="34" borderId="0" xfId="1" applyNumberFormat="1" applyFont="1" applyFill="1"/>
    <xf numFmtId="166" fontId="0" fillId="34" borderId="0" xfId="3" applyNumberFormat="1" applyFont="1" applyFill="1"/>
    <xf numFmtId="166" fontId="0" fillId="34" borderId="0" xfId="0" applyNumberFormat="1" applyFill="1"/>
    <xf numFmtId="9" fontId="0" fillId="34" borderId="0" xfId="0" applyNumberFormat="1" applyFill="1"/>
    <xf numFmtId="166" fontId="0" fillId="35" borderId="10" xfId="3" applyNumberFormat="1" applyFont="1" applyFill="1" applyBorder="1"/>
    <xf numFmtId="166" fontId="16" fillId="35" borderId="10" xfId="3" applyNumberFormat="1" applyFont="1" applyFill="1" applyBorder="1"/>
    <xf numFmtId="0" fontId="0" fillId="35" borderId="0" xfId="0" applyFill="1"/>
    <xf numFmtId="166" fontId="0" fillId="35" borderId="0" xfId="3" applyNumberFormat="1" applyFont="1" applyFill="1" applyBorder="1"/>
    <xf numFmtId="166" fontId="16" fillId="35" borderId="0" xfId="3" applyNumberFormat="1" applyFont="1" applyFill="1" applyBorder="1"/>
    <xf numFmtId="0" fontId="16" fillId="0" borderId="0" xfId="0" applyFont="1"/>
    <xf numFmtId="0" fontId="18" fillId="0" borderId="0" xfId="45"/>
    <xf numFmtId="10" fontId="0" fillId="0" borderId="0" xfId="0" applyNumberFormat="1"/>
    <xf numFmtId="0" fontId="16" fillId="0" borderId="0" xfId="0" applyFont="1" applyAlignment="1">
      <alignment horizontal="right"/>
    </xf>
    <xf numFmtId="9" fontId="0" fillId="33" borderId="0" xfId="3" applyFont="1" applyFill="1"/>
    <xf numFmtId="9" fontId="0" fillId="34" borderId="0" xfId="3" applyFont="1" applyFill="1"/>
    <xf numFmtId="0" fontId="0" fillId="36" borderId="0" xfId="0" applyFill="1"/>
    <xf numFmtId="165" fontId="0" fillId="36" borderId="0" xfId="1" applyNumberFormat="1" applyFont="1" applyFill="1"/>
    <xf numFmtId="166" fontId="0" fillId="36" borderId="0" xfId="3" applyNumberFormat="1" applyFont="1" applyFill="1"/>
    <xf numFmtId="166" fontId="0" fillId="36" borderId="0" xfId="0" applyNumberFormat="1" applyFill="1"/>
    <xf numFmtId="9" fontId="0" fillId="36" borderId="0" xfId="0" applyNumberFormat="1" applyFill="1"/>
    <xf numFmtId="0" fontId="0" fillId="37" borderId="0" xfId="0" applyFill="1"/>
    <xf numFmtId="165" fontId="0" fillId="37" borderId="0" xfId="1" applyNumberFormat="1" applyFont="1" applyFill="1"/>
    <xf numFmtId="0" fontId="0" fillId="0" borderId="0" xfId="0" applyFill="1"/>
    <xf numFmtId="165" fontId="0" fillId="0" borderId="0" xfId="1" applyNumberFormat="1" applyFont="1" applyFill="1"/>
    <xf numFmtId="0" fontId="0" fillId="38" borderId="0" xfId="0" applyFill="1"/>
    <xf numFmtId="165" fontId="0" fillId="38" borderId="0" xfId="1" applyNumberFormat="1" applyFont="1" applyFill="1"/>
    <xf numFmtId="166" fontId="0" fillId="38" borderId="0" xfId="3" applyNumberFormat="1" applyFont="1" applyFill="1"/>
    <xf numFmtId="166" fontId="0" fillId="38" borderId="0" xfId="0" applyNumberFormat="1" applyFill="1"/>
    <xf numFmtId="9" fontId="0" fillId="38" borderId="0" xfId="0" applyNumberFormat="1" applyFill="1"/>
    <xf numFmtId="0" fontId="16" fillId="35" borderId="0" xfId="0" applyFont="1" applyFill="1"/>
    <xf numFmtId="0" fontId="0" fillId="39" borderId="0" xfId="0" applyFill="1"/>
    <xf numFmtId="165" fontId="0" fillId="39" borderId="0" xfId="1" applyNumberFormat="1" applyFont="1" applyFill="1"/>
    <xf numFmtId="0" fontId="0" fillId="40" borderId="0" xfId="0" applyFill="1"/>
    <xf numFmtId="165" fontId="0" fillId="40" borderId="0" xfId="1" applyNumberFormat="1" applyFont="1" applyFill="1"/>
    <xf numFmtId="165" fontId="0" fillId="35" borderId="0" xfId="0" applyNumberFormat="1" applyFill="1"/>
    <xf numFmtId="165" fontId="16" fillId="35" borderId="0" xfId="0" applyNumberFormat="1" applyFont="1" applyFill="1"/>
    <xf numFmtId="166" fontId="16" fillId="35" borderId="0" xfId="3" applyNumberFormat="1" applyFont="1" applyFill="1"/>
    <xf numFmtId="9" fontId="16" fillId="35" borderId="0" xfId="3" applyFont="1" applyFill="1"/>
    <xf numFmtId="166" fontId="0" fillId="35" borderId="0" xfId="3" applyNumberFormat="1" applyFont="1" applyFill="1"/>
    <xf numFmtId="165" fontId="0" fillId="35" borderId="0" xfId="1" applyNumberFormat="1" applyFont="1" applyFill="1"/>
    <xf numFmtId="10" fontId="0" fillId="35" borderId="0" xfId="0" applyNumberFormat="1" applyFill="1"/>
    <xf numFmtId="9" fontId="0" fillId="35" borderId="0" xfId="3" applyFont="1" applyFill="1"/>
    <xf numFmtId="7" fontId="0" fillId="0" borderId="0" xfId="2" applyNumberFormat="1" applyFont="1"/>
    <xf numFmtId="7" fontId="0" fillId="33" borderId="0" xfId="2" applyNumberFormat="1" applyFont="1" applyFill="1"/>
    <xf numFmtId="7" fontId="0" fillId="34" borderId="0" xfId="2" applyNumberFormat="1" applyFont="1" applyFill="1"/>
    <xf numFmtId="7" fontId="0" fillId="36" borderId="0" xfId="2" applyNumberFormat="1" applyFont="1" applyFill="1"/>
    <xf numFmtId="7" fontId="0" fillId="38" borderId="0" xfId="2" applyNumberFormat="1" applyFont="1" applyFill="1"/>
    <xf numFmtId="7" fontId="0" fillId="35" borderId="0" xfId="2" applyNumberFormat="1" applyFont="1" applyFill="1"/>
    <xf numFmtId="5" fontId="0" fillId="33" borderId="0" xfId="2" applyNumberFormat="1" applyFont="1" applyFill="1"/>
    <xf numFmtId="5" fontId="0" fillId="34" borderId="0" xfId="2" applyNumberFormat="1" applyFont="1" applyFill="1"/>
    <xf numFmtId="5" fontId="0" fillId="36" borderId="0" xfId="2" applyNumberFormat="1" applyFont="1" applyFill="1"/>
    <xf numFmtId="5" fontId="0" fillId="38" borderId="0" xfId="2" applyNumberFormat="1" applyFont="1" applyFill="1"/>
    <xf numFmtId="5" fontId="0" fillId="35" borderId="0" xfId="2" applyNumberFormat="1" applyFont="1" applyFill="1"/>
    <xf numFmtId="5" fontId="0" fillId="0" borderId="0" xfId="2" applyNumberFormat="1" applyFont="1"/>
    <xf numFmtId="5" fontId="16" fillId="35" borderId="0" xfId="2" applyNumberFormat="1" applyFont="1" applyFill="1"/>
    <xf numFmtId="7" fontId="16" fillId="35" borderId="0" xfId="2" applyNumberFormat="1" applyFont="1" applyFill="1"/>
    <xf numFmtId="0" fontId="19" fillId="35" borderId="0" xfId="0" applyFont="1" applyFill="1"/>
    <xf numFmtId="165" fontId="16" fillId="35" borderId="0" xfId="1" applyNumberFormat="1" applyFont="1" applyFill="1"/>
    <xf numFmtId="0" fontId="16" fillId="35" borderId="0" xfId="0" applyFont="1" applyFill="1" applyAlignment="1">
      <alignment horizontal="center"/>
    </xf>
    <xf numFmtId="5" fontId="16" fillId="35" borderId="0" xfId="2" applyNumberFormat="1" applyFont="1" applyFill="1" applyAlignment="1">
      <alignment horizontal="right"/>
    </xf>
    <xf numFmtId="166" fontId="16" fillId="35" borderId="0" xfId="3" applyNumberFormat="1" applyFont="1" applyFill="1" applyAlignment="1">
      <alignment horizontal="center"/>
    </xf>
    <xf numFmtId="0" fontId="21" fillId="35" borderId="0" xfId="0" applyFont="1" applyFill="1"/>
    <xf numFmtId="5" fontId="22" fillId="35" borderId="0" xfId="2" applyNumberFormat="1" applyFont="1" applyFill="1"/>
    <xf numFmtId="15" fontId="23" fillId="35" borderId="0" xfId="0" applyNumberFormat="1" applyFont="1" applyFill="1"/>
    <xf numFmtId="0" fontId="23" fillId="35" borderId="0" xfId="0" applyFont="1" applyFill="1"/>
    <xf numFmtId="165" fontId="0" fillId="0" borderId="0" xfId="1" applyNumberFormat="1" applyFont="1" applyAlignment="1">
      <alignment horizontal="right"/>
    </xf>
    <xf numFmtId="165" fontId="0" fillId="0" borderId="0" xfId="1" applyNumberFormat="1" applyFont="1" applyAlignment="1">
      <alignment horizontal="left"/>
    </xf>
    <xf numFmtId="165" fontId="16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21" fillId="0" borderId="0" xfId="0" applyFont="1" applyFill="1"/>
    <xf numFmtId="5" fontId="22" fillId="0" borderId="0" xfId="2" applyNumberFormat="1" applyFont="1" applyFill="1"/>
    <xf numFmtId="7" fontId="0" fillId="0" borderId="0" xfId="2" applyNumberFormat="1" applyFont="1" applyFill="1"/>
    <xf numFmtId="0" fontId="23" fillId="0" borderId="0" xfId="0" applyFont="1" applyFill="1"/>
    <xf numFmtId="5" fontId="0" fillId="0" borderId="0" xfId="2" applyNumberFormat="1" applyFont="1" applyFill="1"/>
    <xf numFmtId="0" fontId="16" fillId="0" borderId="0" xfId="0" applyFont="1" applyFill="1"/>
    <xf numFmtId="5" fontId="16" fillId="0" borderId="0" xfId="2" applyNumberFormat="1" applyFont="1" applyFill="1"/>
    <xf numFmtId="165" fontId="16" fillId="0" borderId="0" xfId="1" applyNumberFormat="1" applyFont="1" applyFill="1"/>
    <xf numFmtId="7" fontId="16" fillId="0" borderId="0" xfId="2" applyNumberFormat="1" applyFont="1" applyFill="1"/>
    <xf numFmtId="5" fontId="16" fillId="0" borderId="0" xfId="2" applyNumberFormat="1" applyFont="1" applyFill="1" applyAlignment="1">
      <alignment horizontal="right"/>
    </xf>
    <xf numFmtId="0" fontId="19" fillId="0" borderId="0" xfId="0" applyFont="1" applyFill="1"/>
    <xf numFmtId="165" fontId="16" fillId="0" borderId="0" xfId="0" applyNumberFormat="1" applyFont="1" applyFill="1"/>
    <xf numFmtId="165" fontId="0" fillId="0" borderId="0" xfId="0" applyNumberFormat="1" applyFill="1"/>
    <xf numFmtId="5" fontId="0" fillId="39" borderId="0" xfId="2" applyNumberFormat="1" applyFont="1" applyFill="1"/>
    <xf numFmtId="7" fontId="0" fillId="39" borderId="0" xfId="2" applyNumberFormat="1" applyFont="1" applyFill="1"/>
    <xf numFmtId="5" fontId="0" fillId="37" borderId="0" xfId="2" applyNumberFormat="1" applyFont="1" applyFill="1"/>
    <xf numFmtId="7" fontId="0" fillId="37" borderId="0" xfId="2" applyNumberFormat="1" applyFont="1" applyFill="1"/>
    <xf numFmtId="5" fontId="0" fillId="40" borderId="0" xfId="2" applyNumberFormat="1" applyFont="1" applyFill="1"/>
    <xf numFmtId="7" fontId="0" fillId="40" borderId="0" xfId="2" applyNumberFormat="1" applyFont="1" applyFill="1"/>
    <xf numFmtId="0" fontId="0" fillId="42" borderId="0" xfId="0" applyFill="1"/>
    <xf numFmtId="5" fontId="0" fillId="42" borderId="0" xfId="2" applyNumberFormat="1" applyFont="1" applyFill="1"/>
    <xf numFmtId="165" fontId="0" fillId="42" borderId="0" xfId="1" applyNumberFormat="1" applyFont="1" applyFill="1"/>
    <xf numFmtId="7" fontId="0" fillId="42" borderId="0" xfId="2" applyNumberFormat="1" applyFont="1" applyFill="1"/>
    <xf numFmtId="164" fontId="0" fillId="0" borderId="0" xfId="1" applyNumberFormat="1" applyFont="1" applyFill="1"/>
    <xf numFmtId="0" fontId="0" fillId="43" borderId="0" xfId="0" applyFill="1"/>
    <xf numFmtId="5" fontId="0" fillId="43" borderId="0" xfId="2" applyNumberFormat="1" applyFont="1" applyFill="1"/>
    <xf numFmtId="165" fontId="0" fillId="43" borderId="0" xfId="1" applyNumberFormat="1" applyFont="1" applyFill="1"/>
    <xf numFmtId="7" fontId="0" fillId="43" borderId="0" xfId="2" applyNumberFormat="1" applyFont="1" applyFill="1"/>
    <xf numFmtId="164" fontId="0" fillId="36" borderId="0" xfId="1" applyNumberFormat="1" applyFont="1" applyFill="1"/>
    <xf numFmtId="5" fontId="0" fillId="0" borderId="0" xfId="1" applyNumberFormat="1" applyFont="1"/>
    <xf numFmtId="7" fontId="0" fillId="0" borderId="0" xfId="1" applyNumberFormat="1" applyFont="1"/>
    <xf numFmtId="7" fontId="0" fillId="33" borderId="0" xfId="1" applyNumberFormat="1" applyFont="1" applyFill="1"/>
    <xf numFmtId="43" fontId="0" fillId="0" borderId="0" xfId="0" applyNumberFormat="1"/>
    <xf numFmtId="43" fontId="0" fillId="0" borderId="0" xfId="1" applyFont="1"/>
    <xf numFmtId="165" fontId="16" fillId="0" borderId="0" xfId="1" applyNumberFormat="1" applyFont="1"/>
    <xf numFmtId="9" fontId="16" fillId="0" borderId="0" xfId="3" applyFont="1"/>
    <xf numFmtId="9" fontId="0" fillId="0" borderId="0" xfId="0" applyNumberFormat="1"/>
    <xf numFmtId="9" fontId="16" fillId="0" borderId="0" xfId="0" applyNumberFormat="1" applyFont="1"/>
    <xf numFmtId="165" fontId="16" fillId="0" borderId="0" xfId="0" applyNumberFormat="1" applyFont="1"/>
    <xf numFmtId="43" fontId="16" fillId="0" borderId="0" xfId="0" applyNumberFormat="1" applyFont="1"/>
    <xf numFmtId="0" fontId="20" fillId="0" borderId="0" xfId="0" applyFont="1"/>
    <xf numFmtId="0" fontId="21" fillId="0" borderId="0" xfId="0" applyFont="1"/>
    <xf numFmtId="6" fontId="0" fillId="0" borderId="0" xfId="0" applyNumberFormat="1"/>
    <xf numFmtId="0" fontId="0" fillId="0" borderId="0" xfId="0" applyAlignment="1">
      <alignment wrapText="1"/>
    </xf>
    <xf numFmtId="167" fontId="0" fillId="0" borderId="0" xfId="0" applyNumberFormat="1"/>
    <xf numFmtId="2" fontId="0" fillId="0" borderId="0" xfId="0" applyNumberFormat="1"/>
    <xf numFmtId="7" fontId="16" fillId="0" borderId="0" xfId="0" applyNumberFormat="1" applyFont="1"/>
    <xf numFmtId="167" fontId="16" fillId="0" borderId="0" xfId="0" applyNumberFormat="1" applyFont="1"/>
    <xf numFmtId="7" fontId="16" fillId="0" borderId="0" xfId="1" applyNumberFormat="1" applyFont="1"/>
    <xf numFmtId="0" fontId="0" fillId="0" borderId="11" xfId="0" applyBorder="1"/>
    <xf numFmtId="0" fontId="0" fillId="45" borderId="0" xfId="0" applyFill="1"/>
    <xf numFmtId="0" fontId="0" fillId="45" borderId="11" xfId="0" applyFill="1" applyBorder="1"/>
    <xf numFmtId="0" fontId="25" fillId="0" borderId="0" xfId="0" applyFont="1"/>
    <xf numFmtId="0" fontId="0" fillId="0" borderId="0" xfId="0" applyBorder="1"/>
    <xf numFmtId="0" fontId="0" fillId="0" borderId="0" xfId="0" applyAlignment="1"/>
    <xf numFmtId="0" fontId="21" fillId="0" borderId="0" xfId="0" applyFont="1" applyAlignment="1">
      <alignment vertical="center"/>
    </xf>
    <xf numFmtId="0" fontId="20" fillId="0" borderId="0" xfId="0" applyFont="1" applyAlignment="1"/>
    <xf numFmtId="9" fontId="0" fillId="0" borderId="0" xfId="3" applyFont="1" applyAlignment="1"/>
    <xf numFmtId="0" fontId="0" fillId="0" borderId="0" xfId="0" applyAlignment="1">
      <alignment horizontal="left" indent="1"/>
    </xf>
    <xf numFmtId="0" fontId="16" fillId="0" borderId="0" xfId="0" applyFont="1" applyAlignment="1">
      <alignment horizontal="left" indent="1"/>
    </xf>
    <xf numFmtId="0" fontId="16" fillId="35" borderId="0" xfId="0" applyFont="1" applyFill="1" applyAlignment="1">
      <alignment horizontal="center"/>
    </xf>
    <xf numFmtId="166" fontId="16" fillId="35" borderId="0" xfId="3" applyNumberFormat="1" applyFont="1" applyFill="1" applyAlignment="1">
      <alignment horizontal="center"/>
    </xf>
    <xf numFmtId="165" fontId="16" fillId="35" borderId="0" xfId="1" applyNumberFormat="1" applyFont="1" applyFill="1" applyAlignment="1">
      <alignment horizontal="center"/>
    </xf>
    <xf numFmtId="0" fontId="16" fillId="43" borderId="0" xfId="0" applyFont="1" applyFill="1" applyAlignment="1">
      <alignment horizontal="center" vertical="center" textRotation="90"/>
    </xf>
    <xf numFmtId="0" fontId="16" fillId="41" borderId="0" xfId="0" applyFont="1" applyFill="1" applyAlignment="1">
      <alignment horizontal="center" vertical="center" textRotation="90"/>
    </xf>
    <xf numFmtId="0" fontId="16" fillId="44" borderId="0" xfId="0" applyFont="1" applyFill="1" applyAlignment="1">
      <alignment horizontal="center" vertical="center" textRotation="90"/>
    </xf>
  </cellXfs>
  <cellStyles count="46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45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Recent Graduates in STEM Subjects</a:t>
            </a:r>
          </a:p>
        </c:rich>
      </c:tx>
      <c:layout>
        <c:manualLayout>
          <c:xMode val="edge"/>
          <c:yMode val="edge"/>
          <c:x val="0.20639189332102717"/>
          <c:y val="0"/>
        </c:manualLayout>
      </c:layout>
      <c:overlay val="1"/>
    </c:title>
    <c:autoTitleDeleted val="0"/>
    <c:plotArea>
      <c:layout/>
      <c:doughnutChart>
        <c:varyColors val="1"/>
        <c:ser>
          <c:idx val="0"/>
          <c:order val="0"/>
          <c:dPt>
            <c:idx val="2"/>
            <c:bubble3D val="0"/>
            <c:explosion val="8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3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4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</c:dLbl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'STEM Grads'!$C$8:$C$16</c:f>
              <c:strCache>
                <c:ptCount val="9"/>
                <c:pt idx="0">
                  <c:v>China</c:v>
                </c:pt>
                <c:pt idx="1">
                  <c:v>India</c:v>
                </c:pt>
                <c:pt idx="2">
                  <c:v>USA</c:v>
                </c:pt>
                <c:pt idx="3">
                  <c:v>Russia</c:v>
                </c:pt>
                <c:pt idx="4">
                  <c:v>Indonesia</c:v>
                </c:pt>
                <c:pt idx="5">
                  <c:v>Others - US Comp</c:v>
                </c:pt>
                <c:pt idx="6">
                  <c:v>Iran</c:v>
                </c:pt>
                <c:pt idx="7">
                  <c:v>Japan</c:v>
                </c:pt>
                <c:pt idx="8">
                  <c:v>Others</c:v>
                </c:pt>
              </c:strCache>
            </c:strRef>
          </c:cat>
          <c:val>
            <c:numRef>
              <c:f>'STEM Grads'!$D$8:$D$16</c:f>
              <c:numCache>
                <c:formatCode>_(* #,##0_);_(* \(#,##0\);_(* "-"??_);_(@_)</c:formatCode>
                <c:ptCount val="9"/>
                <c:pt idx="0">
                  <c:v>4666</c:v>
                </c:pt>
                <c:pt idx="1">
                  <c:v>2575</c:v>
                </c:pt>
                <c:pt idx="2">
                  <c:v>568</c:v>
                </c:pt>
                <c:pt idx="3">
                  <c:v>561</c:v>
                </c:pt>
                <c:pt idx="4">
                  <c:v>206</c:v>
                </c:pt>
                <c:pt idx="5">
                  <c:v>1686</c:v>
                </c:pt>
                <c:pt idx="6">
                  <c:v>335</c:v>
                </c:pt>
                <c:pt idx="7">
                  <c:v>195</c:v>
                </c:pt>
                <c:pt idx="8">
                  <c:v>1686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Strengthening America's Workforce</a:t>
            </a:r>
            <a:r>
              <a:rPr lang="en-US" sz="1400" baseline="0"/>
              <a:t> Act </a:t>
            </a:r>
          </a:p>
          <a:p>
            <a:pPr>
              <a:defRPr sz="1400"/>
            </a:pPr>
            <a:r>
              <a:rPr lang="en-US" sz="1400"/>
              <a:t>H1 Class Visas Issued</a:t>
            </a:r>
          </a:p>
        </c:rich>
      </c:tx>
      <c:layout>
        <c:manualLayout>
          <c:xMode val="edge"/>
          <c:yMode val="edge"/>
          <c:x val="0.169819335083114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29615048118984"/>
          <c:y val="0.21082895888013997"/>
          <c:w val="0.43304702537182854"/>
          <c:h val="0.72174504228638092"/>
        </c:manualLayout>
      </c:layout>
      <c:pieChart>
        <c:varyColors val="1"/>
        <c:ser>
          <c:idx val="0"/>
          <c:order val="0"/>
          <c:tx>
            <c:strRef>
              <c:f>Graphs!$B$1</c:f>
              <c:strCache>
                <c:ptCount val="1"/>
                <c:pt idx="0">
                  <c:v>H1 Class Visas Issued</c:v>
                </c:pt>
              </c:strCache>
            </c:strRef>
          </c:tx>
          <c:dPt>
            <c:idx val="0"/>
            <c:bubble3D val="0"/>
            <c:explosion val="15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B050">
                  <a:alpha val="28000"/>
                </a:srgb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0"/>
              <c:layout>
                <c:manualLayout>
                  <c:x val="9.0525809273840768E-2"/>
                  <c:y val="6.076625838436862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5330271216097989E-3"/>
                  <c:y val="2.82276173811606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98827646544182E-2"/>
                  <c:y val="-4.657298046077573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7.0945319335083121E-2"/>
                  <c:y val="4.299795858850977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Graphs!$A$2:$A$8</c:f>
              <c:strCache>
                <c:ptCount val="7"/>
                <c:pt idx="0">
                  <c:v> Mexico + NT </c:v>
                </c:pt>
                <c:pt idx="1">
                  <c:v> Other LatAm </c:v>
                </c:pt>
                <c:pt idx="2">
                  <c:v> East Asia </c:v>
                </c:pt>
                <c:pt idx="3">
                  <c:v> South Aisa </c:v>
                </c:pt>
                <c:pt idx="4">
                  <c:v> E. Europe / FSU </c:v>
                </c:pt>
                <c:pt idx="5">
                  <c:v> Africa </c:v>
                </c:pt>
                <c:pt idx="6">
                  <c:v> Middle East </c:v>
                </c:pt>
              </c:strCache>
            </c:strRef>
          </c:cat>
          <c:val>
            <c:numRef>
              <c:f>Graphs!$B$2:$B$8</c:f>
              <c:numCache>
                <c:formatCode>_(* #,##0_);_(* \(#,##0\);_(* "-"??_);_(@_)</c:formatCode>
                <c:ptCount val="7"/>
                <c:pt idx="0">
                  <c:v>4400</c:v>
                </c:pt>
                <c:pt idx="1">
                  <c:v>15000</c:v>
                </c:pt>
                <c:pt idx="2">
                  <c:v>46300</c:v>
                </c:pt>
                <c:pt idx="3">
                  <c:v>25100</c:v>
                </c:pt>
                <c:pt idx="4">
                  <c:v>13500</c:v>
                </c:pt>
                <c:pt idx="5">
                  <c:v>12000</c:v>
                </c:pt>
                <c:pt idx="6">
                  <c:v>5100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Strengthening America's Workforce</a:t>
            </a:r>
            <a:r>
              <a:rPr lang="en-US" sz="1400" baseline="0"/>
              <a:t> Act </a:t>
            </a:r>
          </a:p>
          <a:p>
            <a:pPr>
              <a:defRPr sz="1400"/>
            </a:pPr>
            <a:r>
              <a:rPr lang="en-US" sz="1400"/>
              <a:t>H2 Class Visas Issued</a:t>
            </a:r>
          </a:p>
        </c:rich>
      </c:tx>
      <c:layout>
        <c:manualLayout>
          <c:xMode val="edge"/>
          <c:yMode val="edge"/>
          <c:x val="0.169819335083114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29615048118984"/>
          <c:y val="0.21082895888013997"/>
          <c:w val="0.43304702537182854"/>
          <c:h val="0.72174504228638092"/>
        </c:manualLayout>
      </c:layout>
      <c:pieChart>
        <c:varyColors val="1"/>
        <c:ser>
          <c:idx val="0"/>
          <c:order val="0"/>
          <c:tx>
            <c:strRef>
              <c:f>Graphs!$B$1</c:f>
              <c:strCache>
                <c:ptCount val="1"/>
                <c:pt idx="0">
                  <c:v>H1 Class Visas Issued</c:v>
                </c:pt>
              </c:strCache>
            </c:strRef>
          </c:tx>
          <c:dPt>
            <c:idx val="0"/>
            <c:bubble3D val="0"/>
            <c:explosion val="15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B050">
                  <a:alpha val="28000"/>
                </a:srgb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0"/>
              <c:layout>
                <c:manualLayout>
                  <c:x val="9.0525809273840768E-2"/>
                  <c:y val="6.076625838436862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5330271216097989E-3"/>
                  <c:y val="2.82276173811606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98827646544182E-2"/>
                  <c:y val="-4.657298046077573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7.0945319335083121E-2"/>
                  <c:y val="4.299795858850977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Graphs!$A$12:$A$18</c:f>
              <c:strCache>
                <c:ptCount val="7"/>
                <c:pt idx="0">
                  <c:v> Mexico + NT </c:v>
                </c:pt>
                <c:pt idx="1">
                  <c:v> Other LatAm </c:v>
                </c:pt>
                <c:pt idx="2">
                  <c:v> East Asia </c:v>
                </c:pt>
                <c:pt idx="3">
                  <c:v> South Aisa </c:v>
                </c:pt>
                <c:pt idx="4">
                  <c:v> E. Europe / FSU </c:v>
                </c:pt>
                <c:pt idx="5">
                  <c:v> Africa </c:v>
                </c:pt>
                <c:pt idx="6">
                  <c:v> Middle East </c:v>
                </c:pt>
              </c:strCache>
            </c:strRef>
          </c:cat>
          <c:val>
            <c:numRef>
              <c:f>Graphs!$B$12:$B$18</c:f>
              <c:numCache>
                <c:formatCode>_(* #,##0_);_(* \(#,##0\);_(* "-"??_);_(@_)</c:formatCode>
                <c:ptCount val="7"/>
                <c:pt idx="0">
                  <c:v>15700</c:v>
                </c:pt>
                <c:pt idx="1">
                  <c:v>34800</c:v>
                </c:pt>
                <c:pt idx="2">
                  <c:v>118500</c:v>
                </c:pt>
                <c:pt idx="3">
                  <c:v>118700</c:v>
                </c:pt>
                <c:pt idx="4">
                  <c:v>26100</c:v>
                </c:pt>
                <c:pt idx="5">
                  <c:v>42600</c:v>
                </c:pt>
                <c:pt idx="6">
                  <c:v>17200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Strengthening America's Workforce</a:t>
            </a:r>
            <a:r>
              <a:rPr lang="en-US" sz="1400" baseline="0"/>
              <a:t> Act </a:t>
            </a:r>
          </a:p>
          <a:p>
            <a:pPr>
              <a:defRPr sz="1400"/>
            </a:pPr>
            <a:r>
              <a:rPr lang="en-US" sz="1400"/>
              <a:t>Total Visas Issued</a:t>
            </a:r>
          </a:p>
        </c:rich>
      </c:tx>
      <c:layout>
        <c:manualLayout>
          <c:xMode val="edge"/>
          <c:yMode val="edge"/>
          <c:x val="0.169819335083114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29615048118984"/>
          <c:y val="0.21082895888013997"/>
          <c:w val="0.43304702537182854"/>
          <c:h val="0.72174504228638092"/>
        </c:manualLayout>
      </c:layout>
      <c:pieChart>
        <c:varyColors val="1"/>
        <c:ser>
          <c:idx val="0"/>
          <c:order val="0"/>
          <c:tx>
            <c:strRef>
              <c:f>Graphs!$B$1</c:f>
              <c:strCache>
                <c:ptCount val="1"/>
                <c:pt idx="0">
                  <c:v>H1 Class Visas Issued</c:v>
                </c:pt>
              </c:strCache>
            </c:strRef>
          </c:tx>
          <c:dPt>
            <c:idx val="0"/>
            <c:bubble3D val="0"/>
            <c:explosion val="9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B050">
                  <a:alpha val="28000"/>
                </a:srgb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0"/>
              <c:layout>
                <c:manualLayout>
                  <c:x val="1.6364829396325459E-3"/>
                  <c:y val="-4.01132101562703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5330271216097989E-3"/>
                  <c:y val="2.8227617381160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0804899387576555E-3"/>
                  <c:y val="-1.87304548695215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9938757655293084E-3"/>
                  <c:y val="-1.41844232890112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278652668416448E-3"/>
                  <c:y val="1.78064002049298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299212598425197E-4"/>
                  <c:y val="3.73302782761860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6.0199037620297467E-3"/>
                  <c:y val="1.258425871036992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Graphs!$A$22:$A$28</c:f>
              <c:strCache>
                <c:ptCount val="7"/>
                <c:pt idx="0">
                  <c:v> Mexico + NT </c:v>
                </c:pt>
                <c:pt idx="1">
                  <c:v> Other LatAm </c:v>
                </c:pt>
                <c:pt idx="2">
                  <c:v> East Asia </c:v>
                </c:pt>
                <c:pt idx="3">
                  <c:v> South Aisa </c:v>
                </c:pt>
                <c:pt idx="4">
                  <c:v> E. Europe / FSU </c:v>
                </c:pt>
                <c:pt idx="5">
                  <c:v> Africa </c:v>
                </c:pt>
                <c:pt idx="6">
                  <c:v> Middle East </c:v>
                </c:pt>
              </c:strCache>
            </c:strRef>
          </c:cat>
          <c:val>
            <c:numRef>
              <c:f>Graphs!$B$22:$B$28</c:f>
              <c:numCache>
                <c:formatCode>_(* #,##0_);_(* \(#,##0\);_(* "-"??_);_(@_)</c:formatCode>
                <c:ptCount val="7"/>
                <c:pt idx="0">
                  <c:v>20200</c:v>
                </c:pt>
                <c:pt idx="1">
                  <c:v>49800</c:v>
                </c:pt>
                <c:pt idx="2">
                  <c:v>164800</c:v>
                </c:pt>
                <c:pt idx="3">
                  <c:v>143800</c:v>
                </c:pt>
                <c:pt idx="4">
                  <c:v>39600</c:v>
                </c:pt>
                <c:pt idx="5">
                  <c:v>54600</c:v>
                </c:pt>
                <c:pt idx="6">
                  <c:v>22300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Strengthening America's Workforce</a:t>
            </a:r>
            <a:r>
              <a:rPr lang="en-US" sz="1400" baseline="0"/>
              <a:t> Act </a:t>
            </a:r>
          </a:p>
          <a:p>
            <a:pPr>
              <a:defRPr sz="1400"/>
            </a:pPr>
            <a:r>
              <a:rPr lang="en-US" sz="1400"/>
              <a:t>Total Potential</a:t>
            </a:r>
            <a:r>
              <a:rPr lang="en-US" sz="1400" baseline="0"/>
              <a:t> Visa Applications Annually</a:t>
            </a:r>
          </a:p>
          <a:p>
            <a:pPr>
              <a:defRPr sz="1400"/>
            </a:pPr>
            <a:r>
              <a:rPr lang="en-US" sz="1100" b="0" i="1" baseline="0"/>
              <a:t>Millions</a:t>
            </a:r>
            <a:endParaRPr lang="en-US" sz="1100" b="0" i="1"/>
          </a:p>
        </c:rich>
      </c:tx>
      <c:layout>
        <c:manualLayout>
          <c:xMode val="edge"/>
          <c:yMode val="edge"/>
          <c:x val="0.169819335083114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29615048118984"/>
          <c:y val="0.21082895888013997"/>
          <c:w val="0.43304702537182854"/>
          <c:h val="0.72174504228638092"/>
        </c:manualLayout>
      </c:layout>
      <c:pieChart>
        <c:varyColors val="1"/>
        <c:ser>
          <c:idx val="0"/>
          <c:order val="0"/>
          <c:tx>
            <c:strRef>
              <c:f>Graphs!$B$1</c:f>
              <c:strCache>
                <c:ptCount val="1"/>
                <c:pt idx="0">
                  <c:v>H1 Class Visas Issued</c:v>
                </c:pt>
              </c:strCache>
            </c:strRef>
          </c:tx>
          <c:dPt>
            <c:idx val="0"/>
            <c:bubble3D val="0"/>
            <c:explosion val="15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B050">
                  <a:alpha val="28000"/>
                </a:srgb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0"/>
              <c:layout>
                <c:manualLayout>
                  <c:x val="5.9970034995625546E-2"/>
                  <c:y val="1.03836427872730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5330271216097989E-3"/>
                  <c:y val="2.82276173811606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98827646544182E-2"/>
                  <c:y val="-4.657298046077573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7.0945319335083121E-2"/>
                  <c:y val="4.299795858850977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299212598425197E-4"/>
                  <c:y val="3.733027827618608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</c:dLbl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Graphs!$A$32:$A$38</c:f>
              <c:strCache>
                <c:ptCount val="7"/>
                <c:pt idx="0">
                  <c:v> Mexico + NT </c:v>
                </c:pt>
                <c:pt idx="1">
                  <c:v> Other LatAm </c:v>
                </c:pt>
                <c:pt idx="2">
                  <c:v> East Asia </c:v>
                </c:pt>
                <c:pt idx="3">
                  <c:v> South Aisa </c:v>
                </c:pt>
                <c:pt idx="4">
                  <c:v> E. Europe / FSU </c:v>
                </c:pt>
                <c:pt idx="5">
                  <c:v> Africa </c:v>
                </c:pt>
                <c:pt idx="6">
                  <c:v> Middle East </c:v>
                </c:pt>
              </c:strCache>
            </c:strRef>
          </c:cat>
          <c:val>
            <c:numRef>
              <c:f>Graphs!$B$32:$B$38</c:f>
              <c:numCache>
                <c:formatCode>_(* #,##0.0_);_(* \(#,##0.0\);_(* "-"??_);_(@_)</c:formatCode>
                <c:ptCount val="7"/>
                <c:pt idx="0">
                  <c:v>1.9986002049999998</c:v>
                </c:pt>
                <c:pt idx="1">
                  <c:v>4.9344539754999985</c:v>
                </c:pt>
                <c:pt idx="2">
                  <c:v>16.335248495999998</c:v>
                </c:pt>
                <c:pt idx="3">
                  <c:v>14.253846816999999</c:v>
                </c:pt>
                <c:pt idx="4">
                  <c:v>3.9274148340000008</c:v>
                </c:pt>
                <c:pt idx="5">
                  <c:v>5.4100540900000009</c:v>
                </c:pt>
                <c:pt idx="6">
                  <c:v>2.2092487165000003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9525</xdr:colOff>
      <xdr:row>9</xdr:row>
      <xdr:rowOff>76200</xdr:rowOff>
    </xdr:from>
    <xdr:to>
      <xdr:col>25</xdr:col>
      <xdr:colOff>370821</xdr:colOff>
      <xdr:row>30</xdr:row>
      <xdr:rowOff>75700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67975" y="1790700"/>
          <a:ext cx="5238096" cy="4000000"/>
        </a:xfrm>
        <a:prstGeom prst="rect">
          <a:avLst/>
        </a:prstGeom>
      </xdr:spPr>
    </xdr:pic>
    <xdr:clientData/>
  </xdr:twoCellAnchor>
  <xdr:twoCellAnchor>
    <xdr:from>
      <xdr:col>6</xdr:col>
      <xdr:colOff>561975</xdr:colOff>
      <xdr:row>20</xdr:row>
      <xdr:rowOff>38100</xdr:rowOff>
    </xdr:from>
    <xdr:to>
      <xdr:col>15</xdr:col>
      <xdr:colOff>276225</xdr:colOff>
      <xdr:row>39</xdr:row>
      <xdr:rowOff>71437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</xdr:row>
      <xdr:rowOff>28575</xdr:rowOff>
    </xdr:from>
    <xdr:to>
      <xdr:col>10</xdr:col>
      <xdr:colOff>28575</xdr:colOff>
      <xdr:row>19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314325</xdr:colOff>
      <xdr:row>20</xdr:row>
      <xdr:rowOff>152400</xdr:rowOff>
    </xdr:from>
    <xdr:to>
      <xdr:col>10</xdr:col>
      <xdr:colOff>9525</xdr:colOff>
      <xdr:row>39</xdr:row>
      <xdr:rowOff>61912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180975</xdr:colOff>
      <xdr:row>1</xdr:row>
      <xdr:rowOff>114300</xdr:rowOff>
    </xdr:from>
    <xdr:to>
      <xdr:col>17</xdr:col>
      <xdr:colOff>485775</xdr:colOff>
      <xdr:row>20</xdr:row>
      <xdr:rowOff>23812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304800</xdr:colOff>
      <xdr:row>39</xdr:row>
      <xdr:rowOff>100012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7</xdr:row>
      <xdr:rowOff>19050</xdr:rowOff>
    </xdr:from>
    <xdr:to>
      <xdr:col>15</xdr:col>
      <xdr:colOff>351593</xdr:colOff>
      <xdr:row>49</xdr:row>
      <xdr:rowOff>65670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35200" y="5924550"/>
          <a:ext cx="6657143" cy="8047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3.weforum.org/docs/HCR2016_Main_Report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nationalskillscoalition.org/federal-policy/body/FY2020-Presidential-Budget-Request-comparison-cha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U169"/>
  <sheetViews>
    <sheetView workbookViewId="0">
      <pane xSplit="1" ySplit="4" topLeftCell="B134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5" x14ac:dyDescent="0.25"/>
  <cols>
    <col min="1" max="1" width="21.42578125" customWidth="1"/>
    <col min="2" max="2" width="18.140625" style="66" customWidth="1"/>
    <col min="3" max="3" width="18.140625" style="2" customWidth="1"/>
    <col min="4" max="4" width="16.85546875" style="55" customWidth="1"/>
    <col min="6" max="7" width="1" style="19" customWidth="1"/>
    <col min="8" max="8" width="15.28515625" style="5" customWidth="1"/>
    <col min="9" max="9" width="15.28515625" customWidth="1"/>
    <col min="10" max="11" width="1" style="19" customWidth="1"/>
    <col min="12" max="13" width="15.28515625" style="2" customWidth="1"/>
    <col min="14" max="15" width="1" style="19" customWidth="1"/>
    <col min="16" max="16" width="15.28515625" customWidth="1"/>
    <col min="17" max="18" width="1" style="19" customWidth="1"/>
    <col min="19" max="20" width="15.28515625" customWidth="1"/>
    <col min="21" max="22" width="1" style="19" customWidth="1"/>
    <col min="23" max="24" width="15.28515625" customWidth="1"/>
    <col min="25" max="26" width="1" style="19" customWidth="1"/>
    <col min="27" max="28" width="15.28515625" customWidth="1"/>
    <col min="29" max="30" width="1" style="19" customWidth="1"/>
    <col min="31" max="32" width="15.28515625" customWidth="1"/>
    <col min="33" max="34" width="1" style="19" customWidth="1"/>
    <col min="35" max="37" width="15.28515625" customWidth="1"/>
    <col min="38" max="39" width="1" style="19" customWidth="1"/>
    <col min="40" max="40" width="15.28515625" customWidth="1"/>
    <col min="41" max="41" width="16.28515625" customWidth="1"/>
    <col min="42" max="43" width="1" style="19" customWidth="1"/>
    <col min="44" max="46" width="15.28515625" customWidth="1"/>
    <col min="47" max="47" width="10.7109375" style="35" customWidth="1"/>
  </cols>
  <sheetData>
    <row r="1" spans="1:47" ht="18.75" x14ac:dyDescent="0.3">
      <c r="A1" s="74" t="s">
        <v>220</v>
      </c>
      <c r="B1" s="75"/>
      <c r="C1" s="52"/>
      <c r="D1" s="60"/>
      <c r="E1" s="19"/>
      <c r="H1" s="51"/>
      <c r="I1" s="19"/>
      <c r="L1" s="52"/>
      <c r="M1" s="52"/>
      <c r="P1" s="19"/>
      <c r="S1" s="19"/>
      <c r="T1" s="19"/>
      <c r="W1" s="19"/>
      <c r="X1" s="19"/>
      <c r="AA1" s="19"/>
      <c r="AB1" s="19"/>
      <c r="AE1" s="19"/>
      <c r="AF1" s="19"/>
      <c r="AI1" s="19"/>
      <c r="AJ1" s="19"/>
      <c r="AK1" s="19"/>
      <c r="AN1" s="19"/>
      <c r="AO1" s="19"/>
      <c r="AR1" s="19"/>
      <c r="AS1" s="19"/>
      <c r="AT1" s="76">
        <v>43668</v>
      </c>
      <c r="AU1" s="19"/>
    </row>
    <row r="2" spans="1:47" x14ac:dyDescent="0.25">
      <c r="A2" s="77" t="s">
        <v>221</v>
      </c>
      <c r="B2" s="65"/>
      <c r="C2" s="52"/>
      <c r="D2" s="60"/>
      <c r="E2" s="19"/>
      <c r="H2" s="51"/>
      <c r="I2" s="19"/>
      <c r="L2" s="52"/>
      <c r="M2" s="52"/>
      <c r="P2" s="19"/>
      <c r="S2" s="19"/>
      <c r="T2" s="19"/>
      <c r="W2" s="19"/>
      <c r="X2" s="19"/>
      <c r="AA2" s="19"/>
      <c r="AB2" s="19"/>
      <c r="AE2" s="19"/>
      <c r="AF2" s="19"/>
      <c r="AI2" s="19"/>
      <c r="AJ2" s="19"/>
      <c r="AK2" s="19"/>
      <c r="AN2" s="19"/>
      <c r="AO2" s="19"/>
      <c r="AR2" s="19"/>
      <c r="AS2" s="19"/>
      <c r="AT2" s="19"/>
      <c r="AU2" s="19"/>
    </row>
    <row r="3" spans="1:47" s="22" customFormat="1" x14ac:dyDescent="0.25">
      <c r="A3" s="42"/>
      <c r="B3" s="67"/>
      <c r="C3" s="70"/>
      <c r="D3" s="68" t="s">
        <v>214</v>
      </c>
      <c r="E3" s="42"/>
      <c r="F3" s="17"/>
      <c r="G3" s="20"/>
      <c r="H3" s="143" t="s">
        <v>174</v>
      </c>
      <c r="I3" s="143"/>
      <c r="J3" s="17"/>
      <c r="K3" s="20"/>
      <c r="L3" s="144" t="s">
        <v>185</v>
      </c>
      <c r="M3" s="144"/>
      <c r="N3" s="17"/>
      <c r="O3" s="20"/>
      <c r="P3" s="71" t="s">
        <v>172</v>
      </c>
      <c r="Q3" s="17"/>
      <c r="R3" s="20"/>
      <c r="S3" s="142" t="s">
        <v>173</v>
      </c>
      <c r="T3" s="142"/>
      <c r="U3" s="17"/>
      <c r="V3" s="20"/>
      <c r="W3" s="142" t="s">
        <v>216</v>
      </c>
      <c r="X3" s="142"/>
      <c r="Y3" s="17"/>
      <c r="Z3" s="20"/>
      <c r="AA3" s="142" t="s">
        <v>179</v>
      </c>
      <c r="AB3" s="142"/>
      <c r="AC3" s="17"/>
      <c r="AD3" s="20"/>
      <c r="AE3" s="142" t="s">
        <v>178</v>
      </c>
      <c r="AF3" s="142"/>
      <c r="AG3" s="17"/>
      <c r="AH3" s="20"/>
      <c r="AI3" s="142" t="s">
        <v>215</v>
      </c>
      <c r="AJ3" s="142"/>
      <c r="AK3" s="142"/>
      <c r="AL3" s="17"/>
      <c r="AM3" s="20"/>
      <c r="AN3" s="142" t="s">
        <v>182</v>
      </c>
      <c r="AO3" s="142"/>
      <c r="AP3" s="17"/>
      <c r="AQ3" s="20"/>
      <c r="AR3" s="142" t="s">
        <v>211</v>
      </c>
      <c r="AS3" s="142"/>
      <c r="AT3" s="142"/>
      <c r="AU3" s="42"/>
    </row>
    <row r="4" spans="1:47" s="22" customFormat="1" x14ac:dyDescent="0.25">
      <c r="A4" s="42"/>
      <c r="B4" s="72" t="s">
        <v>217</v>
      </c>
      <c r="C4" s="70" t="s">
        <v>184</v>
      </c>
      <c r="D4" s="68">
        <v>10</v>
      </c>
      <c r="E4" s="42"/>
      <c r="F4" s="17"/>
      <c r="G4" s="20"/>
      <c r="H4" s="73" t="s">
        <v>170</v>
      </c>
      <c r="I4" s="71" t="s">
        <v>171</v>
      </c>
      <c r="J4" s="17"/>
      <c r="K4" s="20"/>
      <c r="L4" s="73" t="s">
        <v>170</v>
      </c>
      <c r="M4" s="71" t="s">
        <v>171</v>
      </c>
      <c r="N4" s="17"/>
      <c r="O4" s="20"/>
      <c r="P4" s="73" t="s">
        <v>175</v>
      </c>
      <c r="Q4" s="17"/>
      <c r="R4" s="20"/>
      <c r="S4" s="73" t="s">
        <v>170</v>
      </c>
      <c r="T4" s="71" t="s">
        <v>171</v>
      </c>
      <c r="U4" s="17"/>
      <c r="V4" s="20"/>
      <c r="W4" s="73" t="s">
        <v>170</v>
      </c>
      <c r="X4" s="71" t="s">
        <v>171</v>
      </c>
      <c r="Y4" s="17"/>
      <c r="Z4" s="20"/>
      <c r="AA4" s="73" t="s">
        <v>170</v>
      </c>
      <c r="AB4" s="71" t="s">
        <v>171</v>
      </c>
      <c r="AC4" s="17"/>
      <c r="AD4" s="20"/>
      <c r="AE4" s="73" t="s">
        <v>170</v>
      </c>
      <c r="AF4" s="71" t="s">
        <v>171</v>
      </c>
      <c r="AG4" s="17"/>
      <c r="AH4" s="20"/>
      <c r="AI4" s="73" t="s">
        <v>170</v>
      </c>
      <c r="AJ4" s="71" t="s">
        <v>171</v>
      </c>
      <c r="AK4" s="71" t="s">
        <v>181</v>
      </c>
      <c r="AL4" s="17"/>
      <c r="AM4" s="20"/>
      <c r="AN4" s="73" t="s">
        <v>170</v>
      </c>
      <c r="AO4" s="71" t="s">
        <v>171</v>
      </c>
      <c r="AP4" s="17"/>
      <c r="AQ4" s="20"/>
      <c r="AR4" s="73" t="s">
        <v>170</v>
      </c>
      <c r="AS4" s="71" t="s">
        <v>171</v>
      </c>
      <c r="AT4" s="71" t="s">
        <v>181</v>
      </c>
      <c r="AU4" s="42"/>
    </row>
    <row r="5" spans="1:47" s="22" customFormat="1" x14ac:dyDescent="0.25">
      <c r="A5" s="42" t="s">
        <v>167</v>
      </c>
      <c r="B5" s="67">
        <v>64767.442000000003</v>
      </c>
      <c r="C5" s="70">
        <v>329.55900000000003</v>
      </c>
      <c r="D5" s="68">
        <f t="shared" ref="D5:D36" si="0">+B5/$B$5*$D$4</f>
        <v>10</v>
      </c>
      <c r="E5" s="42"/>
      <c r="F5" s="18"/>
      <c r="G5" s="21"/>
      <c r="H5" s="49"/>
      <c r="I5" s="42"/>
      <c r="J5" s="18"/>
      <c r="K5" s="21"/>
      <c r="L5" s="70"/>
      <c r="M5" s="70"/>
      <c r="N5" s="18"/>
      <c r="O5" s="21"/>
      <c r="P5" s="42"/>
      <c r="Q5" s="18"/>
      <c r="R5" s="21"/>
      <c r="S5" s="42"/>
      <c r="T5" s="42"/>
      <c r="U5" s="18"/>
      <c r="V5" s="21"/>
      <c r="W5" s="42"/>
      <c r="X5" s="42"/>
      <c r="Y5" s="18"/>
      <c r="Z5" s="21"/>
      <c r="AA5" s="42"/>
      <c r="AB5" s="42"/>
      <c r="AC5" s="18"/>
      <c r="AD5" s="21"/>
      <c r="AE5" s="42"/>
      <c r="AF5" s="42"/>
      <c r="AG5" s="18"/>
      <c r="AH5" s="21"/>
      <c r="AI5" s="42"/>
      <c r="AJ5" s="42"/>
      <c r="AK5" s="42"/>
      <c r="AL5" s="18"/>
      <c r="AM5" s="21"/>
      <c r="AN5" s="42"/>
      <c r="AO5" s="42"/>
      <c r="AP5" s="18"/>
      <c r="AQ5" s="21"/>
      <c r="AR5" s="42"/>
      <c r="AS5" s="42"/>
      <c r="AT5" s="42"/>
      <c r="AU5" s="42"/>
    </row>
    <row r="6" spans="1:47" x14ac:dyDescent="0.25">
      <c r="A6" s="6" t="str">
        <f>+WEO_Data!C152</f>
        <v>Venezuela</v>
      </c>
      <c r="B6" s="61">
        <v>12000</v>
      </c>
      <c r="C6" s="7">
        <v>28.067</v>
      </c>
      <c r="D6" s="56">
        <f t="shared" si="0"/>
        <v>1.8527827608198575</v>
      </c>
      <c r="E6" s="6">
        <v>1</v>
      </c>
      <c r="F6" s="17"/>
      <c r="G6" s="20"/>
      <c r="H6" s="9">
        <v>0.1</v>
      </c>
      <c r="I6" s="10">
        <f t="shared" ref="I6:I37" si="1">1-H6</f>
        <v>0.9</v>
      </c>
      <c r="J6" s="17"/>
      <c r="K6" s="20"/>
      <c r="L6" s="7">
        <f t="shared" ref="L6:L37" si="2">+H6*C6*1000</f>
        <v>2806.7000000000003</v>
      </c>
      <c r="M6" s="7">
        <f t="shared" ref="M6:M37" si="3">+I6*C6*1000</f>
        <v>25260.3</v>
      </c>
      <c r="N6" s="17"/>
      <c r="O6" s="20"/>
      <c r="P6" s="26">
        <v>0.9</v>
      </c>
      <c r="Q6" s="17"/>
      <c r="R6" s="20"/>
      <c r="S6" s="11">
        <v>0.2</v>
      </c>
      <c r="T6" s="11">
        <v>0.15</v>
      </c>
      <c r="U6" s="17"/>
      <c r="V6" s="20"/>
      <c r="W6" s="7">
        <f t="shared" ref="W6:W37" si="4">+S6*P6*L6</f>
        <v>505.20600000000013</v>
      </c>
      <c r="X6" s="7">
        <f t="shared" ref="X6:X37" si="5">+T6*P6*M6</f>
        <v>3410.1405</v>
      </c>
      <c r="Y6" s="17"/>
      <c r="Z6" s="20"/>
      <c r="AA6" s="7">
        <v>4</v>
      </c>
      <c r="AB6" s="7">
        <v>1</v>
      </c>
      <c r="AC6" s="17"/>
      <c r="AD6" s="20"/>
      <c r="AE6" s="9">
        <v>7.0000000000000007E-2</v>
      </c>
      <c r="AF6" s="9">
        <v>7.0000000000000007E-2</v>
      </c>
      <c r="AG6" s="17"/>
      <c r="AH6" s="20"/>
      <c r="AI6" s="7">
        <f>+AE6*AA6*W6</f>
        <v>141.45768000000004</v>
      </c>
      <c r="AJ6" s="7">
        <f>+AF6*AB6*X6</f>
        <v>238.70983500000003</v>
      </c>
      <c r="AK6" s="7">
        <f>+AJ6+AI6</f>
        <v>380.16751500000009</v>
      </c>
      <c r="AL6" s="17"/>
      <c r="AM6" s="20"/>
      <c r="AN6" s="9">
        <f t="shared" ref="AN6:AN37" si="6">+AI6/AI$151</f>
        <v>1.1750373235055364E-2</v>
      </c>
      <c r="AO6" s="9">
        <f t="shared" ref="AO6:AO37" si="7">+AJ6/AJ$151</f>
        <v>6.4463384740643575E-3</v>
      </c>
      <c r="AP6" s="17"/>
      <c r="AQ6" s="20"/>
      <c r="AR6" s="7">
        <f t="shared" ref="AR6:AR37" si="8">+AN6*AR$151</f>
        <v>1427.0056695782534</v>
      </c>
      <c r="AS6" s="7">
        <f t="shared" ref="AS6:AS37" si="9">+AO6*AS$151</f>
        <v>2408.0720674133017</v>
      </c>
      <c r="AT6" s="7">
        <f>+AS6+AR6</f>
        <v>3835.077736991555</v>
      </c>
      <c r="AU6" s="19"/>
    </row>
    <row r="7" spans="1:47" x14ac:dyDescent="0.25">
      <c r="A7" s="6" t="str">
        <f>+WEO_Data!C9</f>
        <v>Aruba</v>
      </c>
      <c r="B7" s="61">
        <v>40159.781000000003</v>
      </c>
      <c r="C7" s="7">
        <v>0.112</v>
      </c>
      <c r="D7" s="56">
        <f t="shared" si="0"/>
        <v>6.2006124929250719</v>
      </c>
      <c r="E7" s="6">
        <v>1</v>
      </c>
      <c r="F7" s="17"/>
      <c r="G7" s="20"/>
      <c r="H7" s="9">
        <v>0.05</v>
      </c>
      <c r="I7" s="10">
        <f t="shared" si="1"/>
        <v>0.95</v>
      </c>
      <c r="J7" s="17"/>
      <c r="K7" s="20"/>
      <c r="L7" s="7">
        <f t="shared" si="2"/>
        <v>5.6000000000000005</v>
      </c>
      <c r="M7" s="7">
        <f t="shared" si="3"/>
        <v>106.39999999999999</v>
      </c>
      <c r="N7" s="17"/>
      <c r="O7" s="20"/>
      <c r="P7" s="26">
        <v>0.9</v>
      </c>
      <c r="Q7" s="17"/>
      <c r="R7" s="20"/>
      <c r="S7" s="11">
        <v>0.2</v>
      </c>
      <c r="T7" s="11">
        <v>0.15</v>
      </c>
      <c r="U7" s="17"/>
      <c r="V7" s="20"/>
      <c r="W7" s="7">
        <f t="shared" si="4"/>
        <v>1.0080000000000002</v>
      </c>
      <c r="X7" s="7">
        <f t="shared" si="5"/>
        <v>14.363999999999999</v>
      </c>
      <c r="Y7" s="17"/>
      <c r="Z7" s="20"/>
      <c r="AA7" s="7">
        <f>+AA6</f>
        <v>4</v>
      </c>
      <c r="AB7" s="7">
        <f>+AB6</f>
        <v>1</v>
      </c>
      <c r="AC7" s="17"/>
      <c r="AD7" s="20"/>
      <c r="AE7" s="9">
        <f>+AE6</f>
        <v>7.0000000000000007E-2</v>
      </c>
      <c r="AF7" s="9">
        <f>+AF6</f>
        <v>7.0000000000000007E-2</v>
      </c>
      <c r="AG7" s="17"/>
      <c r="AH7" s="20"/>
      <c r="AI7" s="7">
        <f t="shared" ref="AI7:AI70" si="10">+AE7*AA7*W7</f>
        <v>0.2822400000000001</v>
      </c>
      <c r="AJ7" s="7">
        <f t="shared" ref="AJ7:AJ70" si="11">+AF7*AB7*X7</f>
        <v>1.0054799999999999</v>
      </c>
      <c r="AK7" s="7">
        <f t="shared" ref="AK7:AK70" si="12">+AJ7+AI7</f>
        <v>1.28772</v>
      </c>
      <c r="AL7" s="17"/>
      <c r="AM7" s="20"/>
      <c r="AN7" s="9">
        <f t="shared" si="6"/>
        <v>2.3444646779602394E-5</v>
      </c>
      <c r="AO7" s="9">
        <f t="shared" si="7"/>
        <v>2.7152900545141883E-5</v>
      </c>
      <c r="AP7" s="17"/>
      <c r="AQ7" s="20"/>
      <c r="AR7" s="7">
        <f t="shared" si="8"/>
        <v>2.8471984001276303</v>
      </c>
      <c r="AS7" s="7">
        <f t="shared" si="9"/>
        <v>10.143144300454678</v>
      </c>
      <c r="AT7" s="7">
        <f t="shared" ref="AT7:AT70" si="13">+AS7+AR7</f>
        <v>12.990342700582307</v>
      </c>
      <c r="AU7" s="19"/>
    </row>
    <row r="8" spans="1:47" x14ac:dyDescent="0.25">
      <c r="A8" s="6" t="str">
        <f>+WEO_Data!C11</f>
        <v>The Bahamas</v>
      </c>
      <c r="B8" s="61">
        <v>34421.226999999999</v>
      </c>
      <c r="C8" s="7">
        <v>0.38100000000000001</v>
      </c>
      <c r="D8" s="56">
        <f t="shared" si="0"/>
        <v>5.314587999322252</v>
      </c>
      <c r="E8" s="6">
        <v>1</v>
      </c>
      <c r="F8" s="17"/>
      <c r="G8" s="20"/>
      <c r="H8" s="9">
        <v>0.05</v>
      </c>
      <c r="I8" s="10">
        <f t="shared" si="1"/>
        <v>0.95</v>
      </c>
      <c r="J8" s="17"/>
      <c r="K8" s="20"/>
      <c r="L8" s="7">
        <f t="shared" si="2"/>
        <v>19.05</v>
      </c>
      <c r="M8" s="7">
        <f t="shared" si="3"/>
        <v>361.95</v>
      </c>
      <c r="N8" s="17"/>
      <c r="O8" s="20"/>
      <c r="P8" s="26">
        <v>0.9</v>
      </c>
      <c r="Q8" s="17"/>
      <c r="R8" s="20"/>
      <c r="S8" s="11">
        <v>0.2</v>
      </c>
      <c r="T8" s="11">
        <v>0.15</v>
      </c>
      <c r="U8" s="17"/>
      <c r="V8" s="20"/>
      <c r="W8" s="7">
        <f t="shared" si="4"/>
        <v>3.4290000000000007</v>
      </c>
      <c r="X8" s="7">
        <f t="shared" si="5"/>
        <v>48.863250000000001</v>
      </c>
      <c r="Y8" s="17"/>
      <c r="Z8" s="20"/>
      <c r="AA8" s="7">
        <f t="shared" ref="AA8:AA71" si="14">+AA7</f>
        <v>4</v>
      </c>
      <c r="AB8" s="7">
        <f t="shared" ref="AB8:AB71" si="15">+AB7</f>
        <v>1</v>
      </c>
      <c r="AC8" s="17"/>
      <c r="AD8" s="20"/>
      <c r="AE8" s="9">
        <f t="shared" ref="AE8:AE71" si="16">+AE7</f>
        <v>7.0000000000000007E-2</v>
      </c>
      <c r="AF8" s="9">
        <f t="shared" ref="AF8:AF71" si="17">+AF7</f>
        <v>7.0000000000000007E-2</v>
      </c>
      <c r="AG8" s="17"/>
      <c r="AH8" s="20"/>
      <c r="AI8" s="7">
        <f t="shared" si="10"/>
        <v>0.96012000000000031</v>
      </c>
      <c r="AJ8" s="7">
        <f t="shared" si="11"/>
        <v>3.4204275000000002</v>
      </c>
      <c r="AK8" s="7">
        <f t="shared" si="12"/>
        <v>4.3805475000000005</v>
      </c>
      <c r="AL8" s="17"/>
      <c r="AM8" s="20"/>
      <c r="AN8" s="9">
        <f t="shared" si="6"/>
        <v>7.9753664491325998E-5</v>
      </c>
      <c r="AO8" s="9">
        <f t="shared" si="7"/>
        <v>9.2368349175884449E-5</v>
      </c>
      <c r="AP8" s="17"/>
      <c r="AQ8" s="20"/>
      <c r="AR8" s="7">
        <f t="shared" si="8"/>
        <v>9.6855588432913127</v>
      </c>
      <c r="AS8" s="7">
        <f t="shared" si="9"/>
        <v>34.504803379225287</v>
      </c>
      <c r="AT8" s="7">
        <f t="shared" si="13"/>
        <v>44.190362222516598</v>
      </c>
      <c r="AU8" s="19"/>
    </row>
    <row r="9" spans="1:47" x14ac:dyDescent="0.25">
      <c r="A9" s="6" t="str">
        <f>+WEO_Data!C141</f>
        <v>Trinidad and Tobago</v>
      </c>
      <c r="B9" s="61">
        <v>32683.907999999999</v>
      </c>
      <c r="C9" s="7">
        <v>1.381</v>
      </c>
      <c r="D9" s="56">
        <f t="shared" si="0"/>
        <v>5.046348441551852</v>
      </c>
      <c r="E9" s="6">
        <v>1</v>
      </c>
      <c r="F9" s="17"/>
      <c r="G9" s="20"/>
      <c r="H9" s="9">
        <v>0.05</v>
      </c>
      <c r="I9" s="10">
        <f t="shared" si="1"/>
        <v>0.95</v>
      </c>
      <c r="J9" s="17"/>
      <c r="K9" s="20"/>
      <c r="L9" s="7">
        <f t="shared" si="2"/>
        <v>69.05</v>
      </c>
      <c r="M9" s="7">
        <f t="shared" si="3"/>
        <v>1311.95</v>
      </c>
      <c r="N9" s="17"/>
      <c r="O9" s="20"/>
      <c r="P9" s="26">
        <v>0.9</v>
      </c>
      <c r="Q9" s="17"/>
      <c r="R9" s="20"/>
      <c r="S9" s="11">
        <v>0.2</v>
      </c>
      <c r="T9" s="11">
        <v>0.15</v>
      </c>
      <c r="U9" s="17"/>
      <c r="V9" s="20"/>
      <c r="W9" s="7">
        <f t="shared" si="4"/>
        <v>12.429</v>
      </c>
      <c r="X9" s="7">
        <f t="shared" si="5"/>
        <v>177.11325000000002</v>
      </c>
      <c r="Y9" s="17"/>
      <c r="Z9" s="20"/>
      <c r="AA9" s="7">
        <f t="shared" si="14"/>
        <v>4</v>
      </c>
      <c r="AB9" s="7">
        <f t="shared" si="15"/>
        <v>1</v>
      </c>
      <c r="AC9" s="17"/>
      <c r="AD9" s="20"/>
      <c r="AE9" s="9">
        <f t="shared" si="16"/>
        <v>7.0000000000000007E-2</v>
      </c>
      <c r="AF9" s="9">
        <f t="shared" si="17"/>
        <v>7.0000000000000007E-2</v>
      </c>
      <c r="AG9" s="17"/>
      <c r="AH9" s="20"/>
      <c r="AI9" s="7">
        <f t="shared" si="10"/>
        <v>3.4801200000000003</v>
      </c>
      <c r="AJ9" s="7">
        <f t="shared" si="11"/>
        <v>12.397927500000003</v>
      </c>
      <c r="AK9" s="7">
        <f t="shared" si="12"/>
        <v>15.878047500000005</v>
      </c>
      <c r="AL9" s="17"/>
      <c r="AM9" s="20"/>
      <c r="AN9" s="9">
        <f t="shared" si="6"/>
        <v>2.8908086788063302E-4</v>
      </c>
      <c r="AO9" s="9">
        <f t="shared" si="7"/>
        <v>3.3480496118607996E-4</v>
      </c>
      <c r="AP9" s="17"/>
      <c r="AQ9" s="20"/>
      <c r="AR9" s="7">
        <f t="shared" si="8"/>
        <v>35.106973130145143</v>
      </c>
      <c r="AS9" s="7">
        <f t="shared" si="9"/>
        <v>125.0685917761421</v>
      </c>
      <c r="AT9" s="7">
        <f t="shared" si="13"/>
        <v>160.17556490628724</v>
      </c>
      <c r="AU9" s="19"/>
    </row>
    <row r="10" spans="1:47" x14ac:dyDescent="0.25">
      <c r="A10" s="6" t="str">
        <f>+WEO_Data!C129</f>
        <v>St. Kitts and Nevis</v>
      </c>
      <c r="B10" s="61">
        <v>31095.01</v>
      </c>
      <c r="C10" s="7">
        <v>5.7000000000000002E-2</v>
      </c>
      <c r="D10" s="56">
        <f t="shared" si="0"/>
        <v>4.80102487296009</v>
      </c>
      <c r="E10" s="6">
        <v>1</v>
      </c>
      <c r="F10" s="17"/>
      <c r="G10" s="20"/>
      <c r="H10" s="9">
        <v>0.05</v>
      </c>
      <c r="I10" s="10">
        <f t="shared" si="1"/>
        <v>0.95</v>
      </c>
      <c r="J10" s="17"/>
      <c r="K10" s="20"/>
      <c r="L10" s="7">
        <f t="shared" si="2"/>
        <v>2.85</v>
      </c>
      <c r="M10" s="7">
        <f t="shared" si="3"/>
        <v>54.15</v>
      </c>
      <c r="N10" s="17"/>
      <c r="O10" s="20"/>
      <c r="P10" s="26">
        <v>0.9</v>
      </c>
      <c r="Q10" s="17"/>
      <c r="R10" s="20"/>
      <c r="S10" s="11">
        <v>0.2</v>
      </c>
      <c r="T10" s="11">
        <v>0.15</v>
      </c>
      <c r="U10" s="17"/>
      <c r="V10" s="20"/>
      <c r="W10" s="7">
        <f t="shared" si="4"/>
        <v>0.51300000000000012</v>
      </c>
      <c r="X10" s="7">
        <f t="shared" si="5"/>
        <v>7.3102499999999999</v>
      </c>
      <c r="Y10" s="17"/>
      <c r="Z10" s="20"/>
      <c r="AA10" s="7">
        <f t="shared" si="14"/>
        <v>4</v>
      </c>
      <c r="AB10" s="7">
        <f t="shared" si="15"/>
        <v>1</v>
      </c>
      <c r="AC10" s="17"/>
      <c r="AD10" s="20"/>
      <c r="AE10" s="9">
        <f t="shared" si="16"/>
        <v>7.0000000000000007E-2</v>
      </c>
      <c r="AF10" s="9">
        <f t="shared" si="17"/>
        <v>7.0000000000000007E-2</v>
      </c>
      <c r="AG10" s="17"/>
      <c r="AH10" s="20"/>
      <c r="AI10" s="7">
        <f t="shared" si="10"/>
        <v>0.14364000000000005</v>
      </c>
      <c r="AJ10" s="7">
        <f t="shared" si="11"/>
        <v>0.51171750000000005</v>
      </c>
      <c r="AK10" s="7">
        <f t="shared" si="12"/>
        <v>0.65535750000000004</v>
      </c>
      <c r="AL10" s="17"/>
      <c r="AM10" s="20"/>
      <c r="AN10" s="9">
        <f t="shared" si="6"/>
        <v>1.1931650593190505E-5</v>
      </c>
      <c r="AO10" s="9">
        <f t="shared" si="7"/>
        <v>1.3818886884581139E-5</v>
      </c>
      <c r="AP10" s="17"/>
      <c r="AQ10" s="20"/>
      <c r="AR10" s="7">
        <f t="shared" si="8"/>
        <v>1.449020614350669</v>
      </c>
      <c r="AS10" s="7">
        <f t="shared" si="9"/>
        <v>5.1621359386242558</v>
      </c>
      <c r="AT10" s="7">
        <f t="shared" si="13"/>
        <v>6.6111565529749248</v>
      </c>
      <c r="AU10" s="19"/>
    </row>
    <row r="11" spans="1:47" x14ac:dyDescent="0.25">
      <c r="A11" s="6" t="str">
        <f>+WEO_Data!C6</f>
        <v>Antigua and Barbuda</v>
      </c>
      <c r="B11" s="61">
        <v>29297.807000000001</v>
      </c>
      <c r="C11" s="7">
        <v>9.2999999999999999E-2</v>
      </c>
      <c r="D11" s="56">
        <f t="shared" si="0"/>
        <v>4.5235393116189462</v>
      </c>
      <c r="E11" s="6">
        <v>1</v>
      </c>
      <c r="F11" s="17"/>
      <c r="G11" s="20"/>
      <c r="H11" s="9">
        <v>0.05</v>
      </c>
      <c r="I11" s="10">
        <f t="shared" si="1"/>
        <v>0.95</v>
      </c>
      <c r="J11" s="17"/>
      <c r="K11" s="20"/>
      <c r="L11" s="7">
        <f t="shared" si="2"/>
        <v>4.6500000000000004</v>
      </c>
      <c r="M11" s="7">
        <f t="shared" si="3"/>
        <v>88.35</v>
      </c>
      <c r="N11" s="17"/>
      <c r="O11" s="20"/>
      <c r="P11" s="26">
        <v>0.9</v>
      </c>
      <c r="Q11" s="17"/>
      <c r="R11" s="20"/>
      <c r="S11" s="11">
        <v>0.2</v>
      </c>
      <c r="T11" s="11">
        <v>0.15</v>
      </c>
      <c r="U11" s="17"/>
      <c r="V11" s="20"/>
      <c r="W11" s="7">
        <f t="shared" si="4"/>
        <v>0.83700000000000019</v>
      </c>
      <c r="X11" s="7">
        <f t="shared" si="5"/>
        <v>11.927250000000001</v>
      </c>
      <c r="Y11" s="17"/>
      <c r="Z11" s="20"/>
      <c r="AA11" s="7">
        <f t="shared" si="14"/>
        <v>4</v>
      </c>
      <c r="AB11" s="7">
        <f t="shared" si="15"/>
        <v>1</v>
      </c>
      <c r="AC11" s="17"/>
      <c r="AD11" s="20"/>
      <c r="AE11" s="9">
        <f t="shared" si="16"/>
        <v>7.0000000000000007E-2</v>
      </c>
      <c r="AF11" s="9">
        <f t="shared" si="17"/>
        <v>7.0000000000000007E-2</v>
      </c>
      <c r="AG11" s="17"/>
      <c r="AH11" s="20"/>
      <c r="AI11" s="7">
        <f t="shared" si="10"/>
        <v>0.23436000000000007</v>
      </c>
      <c r="AJ11" s="7">
        <f t="shared" si="11"/>
        <v>0.83490750000000014</v>
      </c>
      <c r="AK11" s="7">
        <f t="shared" si="12"/>
        <v>1.0692675000000003</v>
      </c>
      <c r="AL11" s="17"/>
      <c r="AM11" s="20"/>
      <c r="AN11" s="9">
        <f t="shared" si="6"/>
        <v>1.9467429915205559E-5</v>
      </c>
      <c r="AO11" s="9">
        <f t="shared" si="7"/>
        <v>2.2546604916948178E-5</v>
      </c>
      <c r="AP11" s="17"/>
      <c r="AQ11" s="20"/>
      <c r="AR11" s="7">
        <f t="shared" si="8"/>
        <v>2.3641915286774071</v>
      </c>
      <c r="AS11" s="7">
        <f t="shared" si="9"/>
        <v>8.422432320913261</v>
      </c>
      <c r="AT11" s="7">
        <f t="shared" si="13"/>
        <v>10.786623849590669</v>
      </c>
      <c r="AU11" s="19"/>
    </row>
    <row r="12" spans="1:47" x14ac:dyDescent="0.25">
      <c r="A12" s="6" t="str">
        <f>+WEO_Data!C107</f>
        <v>Panama</v>
      </c>
      <c r="B12" s="61">
        <v>27304.786</v>
      </c>
      <c r="C12" s="7">
        <v>4.2190000000000003</v>
      </c>
      <c r="D12" s="56">
        <f t="shared" si="0"/>
        <v>4.2158197323896163</v>
      </c>
      <c r="E12" s="6">
        <v>1</v>
      </c>
      <c r="F12" s="17"/>
      <c r="G12" s="20"/>
      <c r="H12" s="9">
        <v>0.05</v>
      </c>
      <c r="I12" s="10">
        <f t="shared" si="1"/>
        <v>0.95</v>
      </c>
      <c r="J12" s="17"/>
      <c r="K12" s="20"/>
      <c r="L12" s="7">
        <f t="shared" si="2"/>
        <v>210.95000000000002</v>
      </c>
      <c r="M12" s="7">
        <f t="shared" si="3"/>
        <v>4008.0499999999997</v>
      </c>
      <c r="N12" s="17"/>
      <c r="O12" s="20"/>
      <c r="P12" s="26">
        <v>0.9</v>
      </c>
      <c r="Q12" s="17"/>
      <c r="R12" s="20"/>
      <c r="S12" s="11">
        <v>0.2</v>
      </c>
      <c r="T12" s="11">
        <v>0.15</v>
      </c>
      <c r="U12" s="17"/>
      <c r="V12" s="20"/>
      <c r="W12" s="7">
        <f t="shared" si="4"/>
        <v>37.971000000000011</v>
      </c>
      <c r="X12" s="7">
        <f t="shared" si="5"/>
        <v>541.08675000000005</v>
      </c>
      <c r="Y12" s="17"/>
      <c r="Z12" s="20"/>
      <c r="AA12" s="7">
        <f t="shared" si="14"/>
        <v>4</v>
      </c>
      <c r="AB12" s="7">
        <f t="shared" si="15"/>
        <v>1</v>
      </c>
      <c r="AC12" s="17"/>
      <c r="AD12" s="20"/>
      <c r="AE12" s="9">
        <f t="shared" si="16"/>
        <v>7.0000000000000007E-2</v>
      </c>
      <c r="AF12" s="9">
        <f t="shared" si="17"/>
        <v>7.0000000000000007E-2</v>
      </c>
      <c r="AG12" s="17"/>
      <c r="AH12" s="20"/>
      <c r="AI12" s="7">
        <f t="shared" si="10"/>
        <v>10.631880000000004</v>
      </c>
      <c r="AJ12" s="7">
        <f t="shared" si="11"/>
        <v>37.876072500000006</v>
      </c>
      <c r="AK12" s="7">
        <f t="shared" si="12"/>
        <v>48.507952500000009</v>
      </c>
      <c r="AL12" s="17"/>
      <c r="AM12" s="20"/>
      <c r="AN12" s="9">
        <f t="shared" si="6"/>
        <v>8.8315147109948667E-4</v>
      </c>
      <c r="AO12" s="9">
        <f t="shared" si="7"/>
        <v>1.0228400660710147E-3</v>
      </c>
      <c r="AP12" s="17"/>
      <c r="AQ12" s="20"/>
      <c r="AR12" s="7">
        <f t="shared" si="8"/>
        <v>107.25294687623635</v>
      </c>
      <c r="AS12" s="7">
        <f t="shared" si="9"/>
        <v>382.08862324659191</v>
      </c>
      <c r="AT12" s="7">
        <f t="shared" si="13"/>
        <v>489.34157012282827</v>
      </c>
      <c r="AU12" s="19"/>
    </row>
    <row r="13" spans="1:47" x14ac:dyDescent="0.25">
      <c r="A13" s="6" t="str">
        <f>+WEO_Data!C89</f>
        <v>Mexico</v>
      </c>
      <c r="B13" s="61">
        <v>21107.383999999998</v>
      </c>
      <c r="C13" s="7">
        <v>125.929</v>
      </c>
      <c r="D13" s="56">
        <f t="shared" si="0"/>
        <v>3.2589497667670737</v>
      </c>
      <c r="E13" s="6">
        <v>1</v>
      </c>
      <c r="F13" s="17"/>
      <c r="G13" s="20"/>
      <c r="H13" s="9">
        <v>0.05</v>
      </c>
      <c r="I13" s="10">
        <f t="shared" si="1"/>
        <v>0.95</v>
      </c>
      <c r="J13" s="17"/>
      <c r="K13" s="20"/>
      <c r="L13" s="7">
        <f t="shared" si="2"/>
        <v>6296.45</v>
      </c>
      <c r="M13" s="7">
        <f t="shared" si="3"/>
        <v>119632.54999999999</v>
      </c>
      <c r="N13" s="17"/>
      <c r="O13" s="20"/>
      <c r="P13" s="26">
        <v>1</v>
      </c>
      <c r="Q13" s="17"/>
      <c r="R13" s="20"/>
      <c r="S13" s="11">
        <v>0.2</v>
      </c>
      <c r="T13" s="11">
        <v>0.15</v>
      </c>
      <c r="U13" s="17"/>
      <c r="V13" s="20"/>
      <c r="W13" s="7">
        <f t="shared" si="4"/>
        <v>1259.29</v>
      </c>
      <c r="X13" s="7">
        <f t="shared" si="5"/>
        <v>17944.882499999996</v>
      </c>
      <c r="Y13" s="17"/>
      <c r="Z13" s="20"/>
      <c r="AA13" s="7">
        <f t="shared" si="14"/>
        <v>4</v>
      </c>
      <c r="AB13" s="7">
        <f t="shared" si="15"/>
        <v>1</v>
      </c>
      <c r="AC13" s="17"/>
      <c r="AD13" s="20"/>
      <c r="AE13" s="9">
        <f t="shared" si="16"/>
        <v>7.0000000000000007E-2</v>
      </c>
      <c r="AF13" s="9">
        <f t="shared" si="17"/>
        <v>7.0000000000000007E-2</v>
      </c>
      <c r="AG13" s="17"/>
      <c r="AH13" s="20"/>
      <c r="AI13" s="7">
        <f t="shared" si="10"/>
        <v>352.60120000000001</v>
      </c>
      <c r="AJ13" s="7">
        <f t="shared" si="11"/>
        <v>1256.1417749999998</v>
      </c>
      <c r="AK13" s="7">
        <f t="shared" si="12"/>
        <v>1608.7429749999999</v>
      </c>
      <c r="AL13" s="17"/>
      <c r="AM13" s="20"/>
      <c r="AN13" s="9">
        <f t="shared" si="6"/>
        <v>2.9289294884013384E-2</v>
      </c>
      <c r="AO13" s="9">
        <f t="shared" si="7"/>
        <v>3.3922000126479883E-2</v>
      </c>
      <c r="AP13" s="17"/>
      <c r="AQ13" s="20"/>
      <c r="AR13" s="7">
        <f t="shared" si="8"/>
        <v>3556.9925330324627</v>
      </c>
      <c r="AS13" s="7">
        <f t="shared" si="9"/>
        <v>12671.785898928145</v>
      </c>
      <c r="AT13" s="7">
        <f t="shared" si="13"/>
        <v>16228.778431960607</v>
      </c>
      <c r="AU13" s="19"/>
    </row>
    <row r="14" spans="1:47" x14ac:dyDescent="0.25">
      <c r="A14" s="6" t="str">
        <f>+WEO_Data!C43</f>
        <v>Dominican Republic</v>
      </c>
      <c r="B14" s="61">
        <v>19515.919000000002</v>
      </c>
      <c r="C14" s="7">
        <v>10.374000000000001</v>
      </c>
      <c r="D14" s="56">
        <f t="shared" si="0"/>
        <v>3.0132298570630596</v>
      </c>
      <c r="E14" s="6">
        <v>1</v>
      </c>
      <c r="F14" s="17"/>
      <c r="G14" s="20"/>
      <c r="H14" s="9">
        <v>0.05</v>
      </c>
      <c r="I14" s="10">
        <f t="shared" si="1"/>
        <v>0.95</v>
      </c>
      <c r="J14" s="17"/>
      <c r="K14" s="20"/>
      <c r="L14" s="7">
        <f t="shared" si="2"/>
        <v>518.70000000000005</v>
      </c>
      <c r="M14" s="7">
        <f t="shared" si="3"/>
        <v>9855.2999999999993</v>
      </c>
      <c r="N14" s="17"/>
      <c r="O14" s="20"/>
      <c r="P14" s="26">
        <v>0.9</v>
      </c>
      <c r="Q14" s="17"/>
      <c r="R14" s="20"/>
      <c r="S14" s="11">
        <v>0.2</v>
      </c>
      <c r="T14" s="11">
        <v>0.15</v>
      </c>
      <c r="U14" s="17"/>
      <c r="V14" s="20"/>
      <c r="W14" s="7">
        <f t="shared" si="4"/>
        <v>93.366000000000014</v>
      </c>
      <c r="X14" s="7">
        <f t="shared" si="5"/>
        <v>1330.4655</v>
      </c>
      <c r="Y14" s="17"/>
      <c r="Z14" s="20"/>
      <c r="AA14" s="7">
        <f t="shared" si="14"/>
        <v>4</v>
      </c>
      <c r="AB14" s="7">
        <f t="shared" si="15"/>
        <v>1</v>
      </c>
      <c r="AC14" s="17"/>
      <c r="AD14" s="20"/>
      <c r="AE14" s="9">
        <f t="shared" si="16"/>
        <v>7.0000000000000007E-2</v>
      </c>
      <c r="AF14" s="9">
        <f t="shared" si="17"/>
        <v>7.0000000000000007E-2</v>
      </c>
      <c r="AG14" s="17"/>
      <c r="AH14" s="20"/>
      <c r="AI14" s="7">
        <f t="shared" si="10"/>
        <v>26.142480000000006</v>
      </c>
      <c r="AJ14" s="7">
        <f t="shared" si="11"/>
        <v>93.132585000000006</v>
      </c>
      <c r="AK14" s="7">
        <f t="shared" si="12"/>
        <v>119.27506500000001</v>
      </c>
      <c r="AL14" s="17"/>
      <c r="AM14" s="20"/>
      <c r="AN14" s="9">
        <f t="shared" si="6"/>
        <v>2.1715604079606717E-3</v>
      </c>
      <c r="AO14" s="9">
        <f t="shared" si="7"/>
        <v>2.5150374129937671E-3</v>
      </c>
      <c r="AP14" s="17"/>
      <c r="AQ14" s="20"/>
      <c r="AR14" s="7">
        <f t="shared" si="8"/>
        <v>263.72175181182172</v>
      </c>
      <c r="AS14" s="7">
        <f t="shared" si="9"/>
        <v>939.50874082961457</v>
      </c>
      <c r="AT14" s="7">
        <f t="shared" si="13"/>
        <v>1203.2304926414363</v>
      </c>
      <c r="AU14" s="19"/>
    </row>
    <row r="15" spans="1:47" x14ac:dyDescent="0.25">
      <c r="A15" s="6" t="str">
        <f>+WEO_Data!C14</f>
        <v>Barbados</v>
      </c>
      <c r="B15" s="61">
        <v>18797.633999999998</v>
      </c>
      <c r="C15" s="7">
        <v>0.28699999999999998</v>
      </c>
      <c r="D15" s="56">
        <f t="shared" si="0"/>
        <v>2.9023276849501016</v>
      </c>
      <c r="E15" s="6">
        <v>1</v>
      </c>
      <c r="F15" s="17"/>
      <c r="G15" s="20"/>
      <c r="H15" s="9">
        <v>0.05</v>
      </c>
      <c r="I15" s="10">
        <f t="shared" si="1"/>
        <v>0.95</v>
      </c>
      <c r="J15" s="17"/>
      <c r="K15" s="20"/>
      <c r="L15" s="7">
        <f t="shared" si="2"/>
        <v>14.35</v>
      </c>
      <c r="M15" s="7">
        <f t="shared" si="3"/>
        <v>272.64999999999992</v>
      </c>
      <c r="N15" s="17"/>
      <c r="O15" s="20"/>
      <c r="P15" s="26">
        <v>0.9</v>
      </c>
      <c r="Q15" s="17"/>
      <c r="R15" s="20"/>
      <c r="S15" s="11">
        <v>0.2</v>
      </c>
      <c r="T15" s="11">
        <v>0.15</v>
      </c>
      <c r="U15" s="17"/>
      <c r="V15" s="20"/>
      <c r="W15" s="7">
        <f t="shared" si="4"/>
        <v>2.5830000000000002</v>
      </c>
      <c r="X15" s="7">
        <f t="shared" si="5"/>
        <v>36.807749999999992</v>
      </c>
      <c r="Y15" s="17"/>
      <c r="Z15" s="20"/>
      <c r="AA15" s="7">
        <f t="shared" si="14"/>
        <v>4</v>
      </c>
      <c r="AB15" s="7">
        <f t="shared" si="15"/>
        <v>1</v>
      </c>
      <c r="AC15" s="17"/>
      <c r="AD15" s="20"/>
      <c r="AE15" s="9">
        <f t="shared" si="16"/>
        <v>7.0000000000000007E-2</v>
      </c>
      <c r="AF15" s="9">
        <f t="shared" si="17"/>
        <v>7.0000000000000007E-2</v>
      </c>
      <c r="AG15" s="17"/>
      <c r="AH15" s="20"/>
      <c r="AI15" s="7">
        <f t="shared" si="10"/>
        <v>0.72324000000000011</v>
      </c>
      <c r="AJ15" s="7">
        <f t="shared" si="11"/>
        <v>2.5765424999999995</v>
      </c>
      <c r="AK15" s="7">
        <f t="shared" si="12"/>
        <v>3.2997824999999996</v>
      </c>
      <c r="AL15" s="17"/>
      <c r="AM15" s="20"/>
      <c r="AN15" s="9">
        <f t="shared" si="6"/>
        <v>6.0076907372731122E-5</v>
      </c>
      <c r="AO15" s="9">
        <f t="shared" si="7"/>
        <v>6.9579307646926074E-5</v>
      </c>
      <c r="AP15" s="17"/>
      <c r="AQ15" s="20"/>
      <c r="AR15" s="7">
        <f t="shared" si="8"/>
        <v>7.2959459003270508</v>
      </c>
      <c r="AS15" s="7">
        <f t="shared" si="9"/>
        <v>25.99180726991511</v>
      </c>
      <c r="AT15" s="7">
        <f t="shared" si="13"/>
        <v>33.287753170242162</v>
      </c>
      <c r="AU15" s="19"/>
    </row>
    <row r="16" spans="1:47" x14ac:dyDescent="0.25">
      <c r="A16" s="6" t="str">
        <f>+WEO_Data!C38</f>
        <v>Costa Rica</v>
      </c>
      <c r="B16" s="61">
        <v>18182.509999999998</v>
      </c>
      <c r="C16" s="7">
        <v>5.0830000000000002</v>
      </c>
      <c r="D16" s="56">
        <f t="shared" si="0"/>
        <v>2.807353423036222</v>
      </c>
      <c r="E16" s="6">
        <v>1</v>
      </c>
      <c r="F16" s="17"/>
      <c r="G16" s="20"/>
      <c r="H16" s="9">
        <v>0.05</v>
      </c>
      <c r="I16" s="10">
        <f t="shared" si="1"/>
        <v>0.95</v>
      </c>
      <c r="J16" s="17"/>
      <c r="K16" s="20"/>
      <c r="L16" s="7">
        <f t="shared" si="2"/>
        <v>254.15000000000003</v>
      </c>
      <c r="M16" s="7">
        <f t="shared" si="3"/>
        <v>4828.8500000000004</v>
      </c>
      <c r="N16" s="17"/>
      <c r="O16" s="20"/>
      <c r="P16" s="26">
        <v>0.9</v>
      </c>
      <c r="Q16" s="17"/>
      <c r="R16" s="20"/>
      <c r="S16" s="11">
        <v>0.2</v>
      </c>
      <c r="T16" s="11">
        <v>0.15</v>
      </c>
      <c r="U16" s="17"/>
      <c r="V16" s="20"/>
      <c r="W16" s="7">
        <f t="shared" si="4"/>
        <v>45.747000000000014</v>
      </c>
      <c r="X16" s="7">
        <f t="shared" si="5"/>
        <v>651.89475000000004</v>
      </c>
      <c r="Y16" s="17"/>
      <c r="Z16" s="20"/>
      <c r="AA16" s="7">
        <f t="shared" si="14"/>
        <v>4</v>
      </c>
      <c r="AB16" s="7">
        <f t="shared" si="15"/>
        <v>1</v>
      </c>
      <c r="AC16" s="17"/>
      <c r="AD16" s="20"/>
      <c r="AE16" s="9">
        <f t="shared" si="16"/>
        <v>7.0000000000000007E-2</v>
      </c>
      <c r="AF16" s="9">
        <f t="shared" si="17"/>
        <v>7.0000000000000007E-2</v>
      </c>
      <c r="AG16" s="17"/>
      <c r="AH16" s="20"/>
      <c r="AI16" s="7">
        <f t="shared" si="10"/>
        <v>12.809160000000006</v>
      </c>
      <c r="AJ16" s="7">
        <f t="shared" si="11"/>
        <v>45.632632500000007</v>
      </c>
      <c r="AK16" s="7">
        <f t="shared" si="12"/>
        <v>58.441792500000012</v>
      </c>
      <c r="AL16" s="17"/>
      <c r="AM16" s="20"/>
      <c r="AN16" s="9">
        <f t="shared" si="6"/>
        <v>1.0640101748278482E-3</v>
      </c>
      <c r="AO16" s="9">
        <f t="shared" si="7"/>
        <v>1.2323052988478234E-3</v>
      </c>
      <c r="AP16" s="17"/>
      <c r="AQ16" s="20"/>
      <c r="AR16" s="7">
        <f t="shared" si="8"/>
        <v>129.21704882007811</v>
      </c>
      <c r="AS16" s="7">
        <f t="shared" si="9"/>
        <v>460.335736421528</v>
      </c>
      <c r="AT16" s="7">
        <f t="shared" si="13"/>
        <v>589.5527852416061</v>
      </c>
      <c r="AU16" s="19"/>
    </row>
    <row r="17" spans="1:47" x14ac:dyDescent="0.25">
      <c r="A17" s="6" t="str">
        <f>+WEO_Data!C56</f>
        <v>Grenada</v>
      </c>
      <c r="B17" s="61">
        <v>17070.681</v>
      </c>
      <c r="C17" s="7">
        <v>0.109</v>
      </c>
      <c r="D17" s="56">
        <f t="shared" si="0"/>
        <v>2.6356886226879239</v>
      </c>
      <c r="E17" s="6">
        <v>1</v>
      </c>
      <c r="F17" s="17"/>
      <c r="G17" s="20"/>
      <c r="H17" s="9">
        <v>0.05</v>
      </c>
      <c r="I17" s="10">
        <f t="shared" si="1"/>
        <v>0.95</v>
      </c>
      <c r="J17" s="17"/>
      <c r="K17" s="20"/>
      <c r="L17" s="7">
        <f t="shared" si="2"/>
        <v>5.45</v>
      </c>
      <c r="M17" s="7">
        <f t="shared" si="3"/>
        <v>103.54999999999998</v>
      </c>
      <c r="N17" s="17"/>
      <c r="O17" s="20"/>
      <c r="P17" s="26">
        <v>0.9</v>
      </c>
      <c r="Q17" s="17"/>
      <c r="R17" s="20"/>
      <c r="S17" s="11">
        <v>0.2</v>
      </c>
      <c r="T17" s="11">
        <v>0.15</v>
      </c>
      <c r="U17" s="17"/>
      <c r="V17" s="20"/>
      <c r="W17" s="7">
        <f t="shared" si="4"/>
        <v>0.98100000000000009</v>
      </c>
      <c r="X17" s="7">
        <f t="shared" si="5"/>
        <v>13.979249999999999</v>
      </c>
      <c r="Y17" s="17"/>
      <c r="Z17" s="20"/>
      <c r="AA17" s="7">
        <f t="shared" si="14"/>
        <v>4</v>
      </c>
      <c r="AB17" s="7">
        <f t="shared" si="15"/>
        <v>1</v>
      </c>
      <c r="AC17" s="17"/>
      <c r="AD17" s="20"/>
      <c r="AE17" s="9">
        <f t="shared" si="16"/>
        <v>7.0000000000000007E-2</v>
      </c>
      <c r="AF17" s="9">
        <f t="shared" si="17"/>
        <v>7.0000000000000007E-2</v>
      </c>
      <c r="AG17" s="17"/>
      <c r="AH17" s="20"/>
      <c r="AI17" s="7">
        <f t="shared" si="10"/>
        <v>0.27468000000000004</v>
      </c>
      <c r="AJ17" s="7">
        <f t="shared" si="11"/>
        <v>0.97854750000000001</v>
      </c>
      <c r="AK17" s="7">
        <f t="shared" si="12"/>
        <v>1.2532274999999999</v>
      </c>
      <c r="AL17" s="17"/>
      <c r="AM17" s="20"/>
      <c r="AN17" s="9">
        <f t="shared" si="6"/>
        <v>2.2816665169434469E-5</v>
      </c>
      <c r="AO17" s="9">
        <f t="shared" si="7"/>
        <v>2.64255907091113E-5</v>
      </c>
      <c r="AP17" s="17"/>
      <c r="AQ17" s="20"/>
      <c r="AR17" s="7">
        <f t="shared" si="8"/>
        <v>2.7709341572670683</v>
      </c>
      <c r="AS17" s="7">
        <f t="shared" si="9"/>
        <v>9.8714529352639282</v>
      </c>
      <c r="AT17" s="7">
        <f t="shared" si="13"/>
        <v>12.642387092530996</v>
      </c>
      <c r="AU17" s="19"/>
    </row>
    <row r="18" spans="1:47" x14ac:dyDescent="0.25">
      <c r="A18" s="6" t="str">
        <f>+WEO_Data!C34</f>
        <v>Colombia</v>
      </c>
      <c r="B18" s="61">
        <v>15575.825000000001</v>
      </c>
      <c r="C18" s="7">
        <v>50.381999999999998</v>
      </c>
      <c r="D18" s="56">
        <f t="shared" si="0"/>
        <v>2.40488500379558</v>
      </c>
      <c r="E18" s="6">
        <v>1</v>
      </c>
      <c r="F18" s="17"/>
      <c r="G18" s="20"/>
      <c r="H18" s="9">
        <v>0.05</v>
      </c>
      <c r="I18" s="10">
        <f t="shared" si="1"/>
        <v>0.95</v>
      </c>
      <c r="J18" s="17"/>
      <c r="K18" s="20"/>
      <c r="L18" s="7">
        <f t="shared" si="2"/>
        <v>2519.1</v>
      </c>
      <c r="M18" s="7">
        <f t="shared" si="3"/>
        <v>47862.899999999994</v>
      </c>
      <c r="N18" s="17"/>
      <c r="O18" s="20"/>
      <c r="P18" s="26">
        <v>0.9</v>
      </c>
      <c r="Q18" s="17"/>
      <c r="R18" s="20"/>
      <c r="S18" s="11">
        <v>0.2</v>
      </c>
      <c r="T18" s="11">
        <v>0.15</v>
      </c>
      <c r="U18" s="17"/>
      <c r="V18" s="20"/>
      <c r="W18" s="7">
        <f t="shared" si="4"/>
        <v>453.43800000000005</v>
      </c>
      <c r="X18" s="7">
        <f t="shared" si="5"/>
        <v>6461.4915000000001</v>
      </c>
      <c r="Y18" s="17"/>
      <c r="Z18" s="20"/>
      <c r="AA18" s="7">
        <f t="shared" si="14"/>
        <v>4</v>
      </c>
      <c r="AB18" s="7">
        <f t="shared" si="15"/>
        <v>1</v>
      </c>
      <c r="AC18" s="17"/>
      <c r="AD18" s="20"/>
      <c r="AE18" s="9">
        <f t="shared" si="16"/>
        <v>7.0000000000000007E-2</v>
      </c>
      <c r="AF18" s="9">
        <f t="shared" si="17"/>
        <v>7.0000000000000007E-2</v>
      </c>
      <c r="AG18" s="17"/>
      <c r="AH18" s="20"/>
      <c r="AI18" s="7">
        <f t="shared" si="10"/>
        <v>126.96264000000002</v>
      </c>
      <c r="AJ18" s="7">
        <f t="shared" si="11"/>
        <v>452.30440500000003</v>
      </c>
      <c r="AK18" s="7">
        <f t="shared" si="12"/>
        <v>579.26704500000005</v>
      </c>
      <c r="AL18" s="17"/>
      <c r="AM18" s="20"/>
      <c r="AN18" s="9">
        <f t="shared" si="6"/>
        <v>1.0546323161160068E-2</v>
      </c>
      <c r="AO18" s="9">
        <f t="shared" si="7"/>
        <v>1.2214441386297665E-2</v>
      </c>
      <c r="AP18" s="17"/>
      <c r="AQ18" s="20"/>
      <c r="AR18" s="7">
        <f t="shared" si="8"/>
        <v>1280.7816946002699</v>
      </c>
      <c r="AS18" s="7">
        <f t="shared" si="9"/>
        <v>4562.784787013461</v>
      </c>
      <c r="AT18" s="7">
        <f t="shared" si="13"/>
        <v>5843.5664816137305</v>
      </c>
      <c r="AU18" s="19"/>
    </row>
    <row r="19" spans="1:47" x14ac:dyDescent="0.25">
      <c r="A19" s="6" t="str">
        <f>+WEO_Data!C130</f>
        <v>St. Lucia</v>
      </c>
      <c r="B19" s="61">
        <v>15000.51</v>
      </c>
      <c r="C19" s="7">
        <v>0.17799999999999999</v>
      </c>
      <c r="D19" s="56">
        <f t="shared" si="0"/>
        <v>2.3160571942921568</v>
      </c>
      <c r="E19" s="6">
        <v>1</v>
      </c>
      <c r="F19" s="17"/>
      <c r="G19" s="20"/>
      <c r="H19" s="9">
        <v>0.05</v>
      </c>
      <c r="I19" s="10">
        <f t="shared" si="1"/>
        <v>0.95</v>
      </c>
      <c r="J19" s="17"/>
      <c r="K19" s="20"/>
      <c r="L19" s="7">
        <f t="shared" si="2"/>
        <v>8.9</v>
      </c>
      <c r="M19" s="7">
        <f t="shared" si="3"/>
        <v>169.09999999999997</v>
      </c>
      <c r="N19" s="17"/>
      <c r="O19" s="20"/>
      <c r="P19" s="26">
        <v>0.9</v>
      </c>
      <c r="Q19" s="17"/>
      <c r="R19" s="20"/>
      <c r="S19" s="11">
        <v>0.2</v>
      </c>
      <c r="T19" s="11">
        <v>0.15</v>
      </c>
      <c r="U19" s="17"/>
      <c r="V19" s="20"/>
      <c r="W19" s="7">
        <f t="shared" si="4"/>
        <v>1.6020000000000003</v>
      </c>
      <c r="X19" s="7">
        <f t="shared" si="5"/>
        <v>22.828499999999998</v>
      </c>
      <c r="Y19" s="17"/>
      <c r="Z19" s="20"/>
      <c r="AA19" s="7">
        <f t="shared" si="14"/>
        <v>4</v>
      </c>
      <c r="AB19" s="7">
        <f t="shared" si="15"/>
        <v>1</v>
      </c>
      <c r="AC19" s="17"/>
      <c r="AD19" s="20"/>
      <c r="AE19" s="9">
        <f t="shared" si="16"/>
        <v>7.0000000000000007E-2</v>
      </c>
      <c r="AF19" s="9">
        <f t="shared" si="17"/>
        <v>7.0000000000000007E-2</v>
      </c>
      <c r="AG19" s="17"/>
      <c r="AH19" s="20"/>
      <c r="AI19" s="7">
        <f t="shared" si="10"/>
        <v>0.44856000000000013</v>
      </c>
      <c r="AJ19" s="7">
        <f t="shared" si="11"/>
        <v>1.5979950000000001</v>
      </c>
      <c r="AK19" s="7">
        <f t="shared" si="12"/>
        <v>2.0465550000000001</v>
      </c>
      <c r="AL19" s="17"/>
      <c r="AM19" s="20"/>
      <c r="AN19" s="9">
        <f t="shared" si="6"/>
        <v>3.7260242203296663E-5</v>
      </c>
      <c r="AO19" s="9">
        <f t="shared" si="7"/>
        <v>4.3153716937814784E-5</v>
      </c>
      <c r="AP19" s="17"/>
      <c r="AQ19" s="20"/>
      <c r="AR19" s="7">
        <f t="shared" si="8"/>
        <v>4.5250117430599834</v>
      </c>
      <c r="AS19" s="7">
        <f t="shared" si="9"/>
        <v>16.120354334651186</v>
      </c>
      <c r="AT19" s="7">
        <f t="shared" si="13"/>
        <v>20.64536607771117</v>
      </c>
      <c r="AU19" s="19"/>
    </row>
    <row r="20" spans="1:47" x14ac:dyDescent="0.25">
      <c r="A20" s="6" t="str">
        <f>+WEO_Data!C131</f>
        <v>St. Vincent and the Grenadines</v>
      </c>
      <c r="B20" s="61">
        <v>12430.869000000001</v>
      </c>
      <c r="C20" s="7">
        <v>0.11</v>
      </c>
      <c r="D20" s="56">
        <f t="shared" si="0"/>
        <v>1.9193083154341652</v>
      </c>
      <c r="E20" s="6">
        <v>1</v>
      </c>
      <c r="F20" s="17"/>
      <c r="G20" s="20"/>
      <c r="H20" s="9">
        <v>0.05</v>
      </c>
      <c r="I20" s="10">
        <f t="shared" si="1"/>
        <v>0.95</v>
      </c>
      <c r="J20" s="17"/>
      <c r="K20" s="20"/>
      <c r="L20" s="7">
        <f t="shared" si="2"/>
        <v>5.5000000000000009</v>
      </c>
      <c r="M20" s="7">
        <f t="shared" si="3"/>
        <v>104.5</v>
      </c>
      <c r="N20" s="17"/>
      <c r="O20" s="20"/>
      <c r="P20" s="26">
        <v>0.9</v>
      </c>
      <c r="Q20" s="17"/>
      <c r="R20" s="20"/>
      <c r="S20" s="11">
        <v>0.2</v>
      </c>
      <c r="T20" s="11">
        <v>0.15</v>
      </c>
      <c r="U20" s="17"/>
      <c r="V20" s="20"/>
      <c r="W20" s="7">
        <f t="shared" si="4"/>
        <v>0.99000000000000032</v>
      </c>
      <c r="X20" s="7">
        <f t="shared" si="5"/>
        <v>14.107500000000002</v>
      </c>
      <c r="Y20" s="17"/>
      <c r="Z20" s="20"/>
      <c r="AA20" s="7">
        <f t="shared" si="14"/>
        <v>4</v>
      </c>
      <c r="AB20" s="7">
        <f t="shared" si="15"/>
        <v>1</v>
      </c>
      <c r="AC20" s="17"/>
      <c r="AD20" s="20"/>
      <c r="AE20" s="9">
        <f t="shared" si="16"/>
        <v>7.0000000000000007E-2</v>
      </c>
      <c r="AF20" s="9">
        <f t="shared" si="17"/>
        <v>7.0000000000000007E-2</v>
      </c>
      <c r="AG20" s="17"/>
      <c r="AH20" s="20"/>
      <c r="AI20" s="7">
        <f t="shared" si="10"/>
        <v>0.27720000000000011</v>
      </c>
      <c r="AJ20" s="7">
        <f t="shared" si="11"/>
        <v>0.98752500000000021</v>
      </c>
      <c r="AK20" s="7">
        <f t="shared" si="12"/>
        <v>1.2647250000000003</v>
      </c>
      <c r="AL20" s="17"/>
      <c r="AM20" s="20"/>
      <c r="AN20" s="9">
        <f t="shared" si="6"/>
        <v>2.3025992372823782E-5</v>
      </c>
      <c r="AO20" s="9">
        <f t="shared" si="7"/>
        <v>2.66680273211215E-5</v>
      </c>
      <c r="AP20" s="17"/>
      <c r="AQ20" s="20"/>
      <c r="AR20" s="7">
        <f t="shared" si="8"/>
        <v>2.7963555715539226</v>
      </c>
      <c r="AS20" s="7">
        <f t="shared" si="9"/>
        <v>9.962016723660847</v>
      </c>
      <c r="AT20" s="7">
        <f t="shared" si="13"/>
        <v>12.75837229521477</v>
      </c>
      <c r="AU20" s="19"/>
    </row>
    <row r="21" spans="1:47" x14ac:dyDescent="0.25">
      <c r="A21" s="6" t="str">
        <f>+WEO_Data!C44</f>
        <v>Ecuador</v>
      </c>
      <c r="B21" s="61">
        <v>11700.429</v>
      </c>
      <c r="C21" s="7">
        <v>17.268000000000001</v>
      </c>
      <c r="D21" s="56">
        <f t="shared" si="0"/>
        <v>1.8065294287830604</v>
      </c>
      <c r="E21" s="6">
        <v>1</v>
      </c>
      <c r="F21" s="17"/>
      <c r="G21" s="20"/>
      <c r="H21" s="9">
        <v>0.05</v>
      </c>
      <c r="I21" s="10">
        <f t="shared" si="1"/>
        <v>0.95</v>
      </c>
      <c r="J21" s="17"/>
      <c r="K21" s="20"/>
      <c r="L21" s="7">
        <f t="shared" si="2"/>
        <v>863.40000000000009</v>
      </c>
      <c r="M21" s="7">
        <f t="shared" si="3"/>
        <v>16404.599999999999</v>
      </c>
      <c r="N21" s="17"/>
      <c r="O21" s="20"/>
      <c r="P21" s="26">
        <v>0.9</v>
      </c>
      <c r="Q21" s="17"/>
      <c r="R21" s="20"/>
      <c r="S21" s="11">
        <v>0.2</v>
      </c>
      <c r="T21" s="11">
        <v>0.15</v>
      </c>
      <c r="U21" s="17"/>
      <c r="V21" s="20"/>
      <c r="W21" s="7">
        <f t="shared" si="4"/>
        <v>155.41200000000003</v>
      </c>
      <c r="X21" s="7">
        <f t="shared" si="5"/>
        <v>2214.6210000000001</v>
      </c>
      <c r="Y21" s="17"/>
      <c r="Z21" s="20"/>
      <c r="AA21" s="7">
        <f t="shared" si="14"/>
        <v>4</v>
      </c>
      <c r="AB21" s="7">
        <f t="shared" si="15"/>
        <v>1</v>
      </c>
      <c r="AC21" s="17"/>
      <c r="AD21" s="20"/>
      <c r="AE21" s="9">
        <f t="shared" si="16"/>
        <v>7.0000000000000007E-2</v>
      </c>
      <c r="AF21" s="9">
        <f t="shared" si="17"/>
        <v>7.0000000000000007E-2</v>
      </c>
      <c r="AG21" s="17"/>
      <c r="AH21" s="20"/>
      <c r="AI21" s="7">
        <f t="shared" si="10"/>
        <v>43.515360000000015</v>
      </c>
      <c r="AJ21" s="7">
        <f t="shared" si="11"/>
        <v>155.02347000000003</v>
      </c>
      <c r="AK21" s="7">
        <f t="shared" si="12"/>
        <v>198.53883000000005</v>
      </c>
      <c r="AL21" s="17"/>
      <c r="AM21" s="20"/>
      <c r="AN21" s="9">
        <f t="shared" si="6"/>
        <v>3.6146621481265551E-3</v>
      </c>
      <c r="AO21" s="9">
        <f t="shared" si="7"/>
        <v>4.1863954161920555E-3</v>
      </c>
      <c r="AP21" s="17"/>
      <c r="AQ21" s="20"/>
      <c r="AR21" s="7">
        <f t="shared" si="8"/>
        <v>438.97698190539217</v>
      </c>
      <c r="AS21" s="7">
        <f t="shared" si="9"/>
        <v>1563.8554980379593</v>
      </c>
      <c r="AT21" s="7">
        <f t="shared" si="13"/>
        <v>2002.8324799433515</v>
      </c>
      <c r="AU21" s="19"/>
    </row>
    <row r="22" spans="1:47" x14ac:dyDescent="0.25">
      <c r="A22" s="6" t="str">
        <f>+WEO_Data!C42</f>
        <v>Dominica</v>
      </c>
      <c r="B22" s="61">
        <v>10865.717000000001</v>
      </c>
      <c r="C22" s="7">
        <v>7.0999999999999994E-2</v>
      </c>
      <c r="D22" s="56">
        <f t="shared" si="0"/>
        <v>1.6776510951289383</v>
      </c>
      <c r="E22" s="6">
        <v>1</v>
      </c>
      <c r="F22" s="17"/>
      <c r="G22" s="20"/>
      <c r="H22" s="9">
        <v>0.05</v>
      </c>
      <c r="I22" s="10">
        <f t="shared" si="1"/>
        <v>0.95</v>
      </c>
      <c r="J22" s="17"/>
      <c r="K22" s="20"/>
      <c r="L22" s="7">
        <f t="shared" si="2"/>
        <v>3.55</v>
      </c>
      <c r="M22" s="7">
        <f t="shared" si="3"/>
        <v>67.45</v>
      </c>
      <c r="N22" s="17"/>
      <c r="O22" s="20"/>
      <c r="P22" s="26">
        <v>0.9</v>
      </c>
      <c r="Q22" s="17"/>
      <c r="R22" s="20"/>
      <c r="S22" s="11">
        <v>0.2</v>
      </c>
      <c r="T22" s="11">
        <v>0.15</v>
      </c>
      <c r="U22" s="17"/>
      <c r="V22" s="20"/>
      <c r="W22" s="7">
        <f t="shared" si="4"/>
        <v>0.63900000000000001</v>
      </c>
      <c r="X22" s="7">
        <f t="shared" si="5"/>
        <v>9.1057500000000005</v>
      </c>
      <c r="Y22" s="17"/>
      <c r="Z22" s="20"/>
      <c r="AA22" s="7">
        <f t="shared" si="14"/>
        <v>4</v>
      </c>
      <c r="AB22" s="7">
        <f t="shared" si="15"/>
        <v>1</v>
      </c>
      <c r="AC22" s="17"/>
      <c r="AD22" s="20"/>
      <c r="AE22" s="9">
        <f t="shared" si="16"/>
        <v>7.0000000000000007E-2</v>
      </c>
      <c r="AF22" s="9">
        <f t="shared" si="17"/>
        <v>7.0000000000000007E-2</v>
      </c>
      <c r="AG22" s="17"/>
      <c r="AH22" s="20"/>
      <c r="AI22" s="7">
        <f t="shared" si="10"/>
        <v>0.17892000000000002</v>
      </c>
      <c r="AJ22" s="7">
        <f t="shared" si="11"/>
        <v>0.63740250000000009</v>
      </c>
      <c r="AK22" s="7">
        <f t="shared" si="12"/>
        <v>0.81632250000000006</v>
      </c>
      <c r="AL22" s="17"/>
      <c r="AM22" s="20"/>
      <c r="AN22" s="9">
        <f t="shared" si="6"/>
        <v>1.4862231440640801E-5</v>
      </c>
      <c r="AO22" s="9">
        <f t="shared" si="7"/>
        <v>1.7212999452723877E-5</v>
      </c>
      <c r="AP22" s="17"/>
      <c r="AQ22" s="20"/>
      <c r="AR22" s="7">
        <f t="shared" si="8"/>
        <v>1.8049204143666224</v>
      </c>
      <c r="AS22" s="7">
        <f t="shared" si="9"/>
        <v>6.4300289761810916</v>
      </c>
      <c r="AT22" s="7">
        <f t="shared" si="13"/>
        <v>8.2349493905477136</v>
      </c>
      <c r="AU22" s="19"/>
    </row>
    <row r="23" spans="1:47" x14ac:dyDescent="0.25">
      <c r="A23" s="6" t="str">
        <f>+WEO_Data!C68</f>
        <v>Jamaica</v>
      </c>
      <c r="B23" s="61">
        <v>9728.8109999999997</v>
      </c>
      <c r="C23" s="7">
        <v>2.875</v>
      </c>
      <c r="D23" s="56">
        <f t="shared" si="0"/>
        <v>1.5021144420062167</v>
      </c>
      <c r="E23" s="6">
        <v>1</v>
      </c>
      <c r="F23" s="17"/>
      <c r="G23" s="20"/>
      <c r="H23" s="9">
        <v>0.05</v>
      </c>
      <c r="I23" s="10">
        <f t="shared" si="1"/>
        <v>0.95</v>
      </c>
      <c r="J23" s="17"/>
      <c r="K23" s="20"/>
      <c r="L23" s="7">
        <f t="shared" si="2"/>
        <v>143.75000000000003</v>
      </c>
      <c r="M23" s="7">
        <f t="shared" si="3"/>
        <v>2731.2499999999995</v>
      </c>
      <c r="N23" s="17"/>
      <c r="O23" s="20"/>
      <c r="P23" s="26">
        <v>0.9</v>
      </c>
      <c r="Q23" s="17"/>
      <c r="R23" s="20"/>
      <c r="S23" s="11">
        <v>0.2</v>
      </c>
      <c r="T23" s="11">
        <v>0.15</v>
      </c>
      <c r="U23" s="17"/>
      <c r="V23" s="20"/>
      <c r="W23" s="7">
        <f t="shared" si="4"/>
        <v>25.875000000000007</v>
      </c>
      <c r="X23" s="7">
        <f t="shared" si="5"/>
        <v>368.71874999999994</v>
      </c>
      <c r="Y23" s="17"/>
      <c r="Z23" s="20"/>
      <c r="AA23" s="7">
        <f t="shared" si="14"/>
        <v>4</v>
      </c>
      <c r="AB23" s="7">
        <f t="shared" si="15"/>
        <v>1</v>
      </c>
      <c r="AC23" s="17"/>
      <c r="AD23" s="20"/>
      <c r="AE23" s="9">
        <f t="shared" si="16"/>
        <v>7.0000000000000007E-2</v>
      </c>
      <c r="AF23" s="9">
        <f t="shared" si="17"/>
        <v>7.0000000000000007E-2</v>
      </c>
      <c r="AG23" s="17"/>
      <c r="AH23" s="20"/>
      <c r="AI23" s="7">
        <f t="shared" si="10"/>
        <v>7.2450000000000028</v>
      </c>
      <c r="AJ23" s="7">
        <f t="shared" si="11"/>
        <v>25.810312499999998</v>
      </c>
      <c r="AK23" s="7">
        <f t="shared" si="12"/>
        <v>33.055312499999999</v>
      </c>
      <c r="AL23" s="17"/>
      <c r="AM23" s="20"/>
      <c r="AN23" s="9">
        <f t="shared" si="6"/>
        <v>6.0181570974425795E-4</v>
      </c>
      <c r="AO23" s="9">
        <f t="shared" si="7"/>
        <v>6.9700525952931178E-4</v>
      </c>
      <c r="AP23" s="17"/>
      <c r="AQ23" s="20"/>
      <c r="AR23" s="7">
        <f t="shared" si="8"/>
        <v>73.086566074704791</v>
      </c>
      <c r="AS23" s="7">
        <f t="shared" si="9"/>
        <v>260.3708916411357</v>
      </c>
      <c r="AT23" s="7">
        <f t="shared" si="13"/>
        <v>333.45745771584052</v>
      </c>
      <c r="AU23" s="19"/>
    </row>
    <row r="24" spans="1:47" x14ac:dyDescent="0.25">
      <c r="A24" s="6" t="str">
        <f>+WEO_Data!C57</f>
        <v>Guatemala</v>
      </c>
      <c r="B24" s="61">
        <v>8709.1820000000007</v>
      </c>
      <c r="C24" s="7">
        <v>17.613</v>
      </c>
      <c r="D24" s="56">
        <f t="shared" si="0"/>
        <v>1.3446851892035507</v>
      </c>
      <c r="E24" s="6">
        <v>1</v>
      </c>
      <c r="F24" s="17"/>
      <c r="G24" s="20"/>
      <c r="H24" s="9">
        <v>0.05</v>
      </c>
      <c r="I24" s="10">
        <f t="shared" si="1"/>
        <v>0.95</v>
      </c>
      <c r="J24" s="17"/>
      <c r="K24" s="20"/>
      <c r="L24" s="7">
        <f t="shared" si="2"/>
        <v>880.65000000000009</v>
      </c>
      <c r="M24" s="7">
        <f t="shared" si="3"/>
        <v>16732.349999999999</v>
      </c>
      <c r="N24" s="17"/>
      <c r="O24" s="20"/>
      <c r="P24" s="26">
        <v>0.9</v>
      </c>
      <c r="Q24" s="17"/>
      <c r="R24" s="20"/>
      <c r="S24" s="11">
        <v>0.2</v>
      </c>
      <c r="T24" s="11">
        <v>0.15</v>
      </c>
      <c r="U24" s="17"/>
      <c r="V24" s="20"/>
      <c r="W24" s="7">
        <f t="shared" si="4"/>
        <v>158.51700000000002</v>
      </c>
      <c r="X24" s="7">
        <f t="shared" si="5"/>
        <v>2258.8672499999998</v>
      </c>
      <c r="Y24" s="17"/>
      <c r="Z24" s="20"/>
      <c r="AA24" s="7">
        <f t="shared" si="14"/>
        <v>4</v>
      </c>
      <c r="AB24" s="7">
        <f t="shared" si="15"/>
        <v>1</v>
      </c>
      <c r="AC24" s="17"/>
      <c r="AD24" s="20"/>
      <c r="AE24" s="9">
        <f t="shared" si="16"/>
        <v>7.0000000000000007E-2</v>
      </c>
      <c r="AF24" s="9">
        <f t="shared" si="17"/>
        <v>7.0000000000000007E-2</v>
      </c>
      <c r="AG24" s="17"/>
      <c r="AH24" s="20"/>
      <c r="AI24" s="7">
        <f t="shared" si="10"/>
        <v>44.384760000000014</v>
      </c>
      <c r="AJ24" s="7">
        <f t="shared" si="11"/>
        <v>158.12070750000001</v>
      </c>
      <c r="AK24" s="7">
        <f t="shared" si="12"/>
        <v>202.50546750000001</v>
      </c>
      <c r="AL24" s="17"/>
      <c r="AM24" s="20"/>
      <c r="AN24" s="9">
        <f t="shared" si="6"/>
        <v>3.6868800332958656E-3</v>
      </c>
      <c r="AO24" s="9">
        <f t="shared" si="7"/>
        <v>4.2700360473355717E-3</v>
      </c>
      <c r="AP24" s="17"/>
      <c r="AQ24" s="20"/>
      <c r="AR24" s="7">
        <f t="shared" si="8"/>
        <v>447.74736983435668</v>
      </c>
      <c r="AS24" s="7">
        <f t="shared" si="9"/>
        <v>1595.100005034895</v>
      </c>
      <c r="AT24" s="7">
        <f t="shared" si="13"/>
        <v>2042.8473748692518</v>
      </c>
      <c r="AU24" s="19"/>
    </row>
    <row r="25" spans="1:47" x14ac:dyDescent="0.25">
      <c r="A25" s="6" t="str">
        <f>+WEO_Data!C16</f>
        <v>Belize</v>
      </c>
      <c r="B25" s="61">
        <v>8641.51</v>
      </c>
      <c r="C25" s="7">
        <v>0.40600000000000003</v>
      </c>
      <c r="D25" s="56">
        <f t="shared" si="0"/>
        <v>1.334236729621034</v>
      </c>
      <c r="E25" s="6">
        <v>1</v>
      </c>
      <c r="F25" s="17"/>
      <c r="G25" s="20"/>
      <c r="H25" s="9">
        <v>0.05</v>
      </c>
      <c r="I25" s="10">
        <f t="shared" si="1"/>
        <v>0.95</v>
      </c>
      <c r="J25" s="17"/>
      <c r="K25" s="20"/>
      <c r="L25" s="7">
        <f t="shared" si="2"/>
        <v>20.3</v>
      </c>
      <c r="M25" s="7">
        <f t="shared" si="3"/>
        <v>385.7</v>
      </c>
      <c r="N25" s="17"/>
      <c r="O25" s="20"/>
      <c r="P25" s="26">
        <v>0.9</v>
      </c>
      <c r="Q25" s="17"/>
      <c r="R25" s="20"/>
      <c r="S25" s="11">
        <v>0.2</v>
      </c>
      <c r="T25" s="11">
        <v>0.15</v>
      </c>
      <c r="U25" s="17"/>
      <c r="V25" s="20"/>
      <c r="W25" s="7">
        <f t="shared" si="4"/>
        <v>3.6540000000000004</v>
      </c>
      <c r="X25" s="7">
        <f t="shared" si="5"/>
        <v>52.069500000000005</v>
      </c>
      <c r="Y25" s="17"/>
      <c r="Z25" s="20"/>
      <c r="AA25" s="7">
        <f t="shared" si="14"/>
        <v>4</v>
      </c>
      <c r="AB25" s="7">
        <f t="shared" si="15"/>
        <v>1</v>
      </c>
      <c r="AC25" s="17"/>
      <c r="AD25" s="20"/>
      <c r="AE25" s="9">
        <f t="shared" si="16"/>
        <v>7.0000000000000007E-2</v>
      </c>
      <c r="AF25" s="9">
        <f t="shared" si="17"/>
        <v>7.0000000000000007E-2</v>
      </c>
      <c r="AG25" s="17"/>
      <c r="AH25" s="20"/>
      <c r="AI25" s="7">
        <f t="shared" si="10"/>
        <v>1.0231200000000003</v>
      </c>
      <c r="AJ25" s="7">
        <f t="shared" si="11"/>
        <v>3.6448650000000007</v>
      </c>
      <c r="AK25" s="7">
        <f t="shared" si="12"/>
        <v>4.6679850000000007</v>
      </c>
      <c r="AL25" s="17"/>
      <c r="AM25" s="20"/>
      <c r="AN25" s="9">
        <f t="shared" si="6"/>
        <v>8.4986844576058669E-5</v>
      </c>
      <c r="AO25" s="9">
        <f t="shared" si="7"/>
        <v>9.8429264476139356E-5</v>
      </c>
      <c r="AP25" s="17"/>
      <c r="AQ25" s="20"/>
      <c r="AR25" s="7">
        <f t="shared" si="8"/>
        <v>10.321094200462658</v>
      </c>
      <c r="AS25" s="7">
        <f t="shared" si="9"/>
        <v>36.768898089148216</v>
      </c>
      <c r="AT25" s="7">
        <f t="shared" si="13"/>
        <v>47.089992289610876</v>
      </c>
      <c r="AU25" s="19"/>
    </row>
    <row r="26" spans="1:47" x14ac:dyDescent="0.25">
      <c r="A26" s="6" t="str">
        <f>+WEO_Data!C46</f>
        <v>El Salvador</v>
      </c>
      <c r="B26" s="61">
        <v>8313.1589999999997</v>
      </c>
      <c r="C26" s="7">
        <v>6.7009999999999996</v>
      </c>
      <c r="D26" s="56">
        <f t="shared" si="0"/>
        <v>1.283539806929537</v>
      </c>
      <c r="E26" s="6">
        <v>1</v>
      </c>
      <c r="F26" s="17"/>
      <c r="G26" s="20"/>
      <c r="H26" s="9">
        <v>0.05</v>
      </c>
      <c r="I26" s="10">
        <f t="shared" si="1"/>
        <v>0.95</v>
      </c>
      <c r="J26" s="17"/>
      <c r="K26" s="20"/>
      <c r="L26" s="7">
        <f t="shared" si="2"/>
        <v>335.05</v>
      </c>
      <c r="M26" s="7">
        <f t="shared" si="3"/>
        <v>6365.95</v>
      </c>
      <c r="N26" s="17"/>
      <c r="O26" s="20"/>
      <c r="P26" s="26">
        <v>0.9</v>
      </c>
      <c r="Q26" s="17"/>
      <c r="R26" s="20"/>
      <c r="S26" s="11">
        <v>0.2</v>
      </c>
      <c r="T26" s="11">
        <v>0.15</v>
      </c>
      <c r="U26" s="17"/>
      <c r="V26" s="20"/>
      <c r="W26" s="7">
        <f t="shared" si="4"/>
        <v>60.309000000000012</v>
      </c>
      <c r="X26" s="7">
        <f t="shared" si="5"/>
        <v>859.40325000000007</v>
      </c>
      <c r="Y26" s="17"/>
      <c r="Z26" s="20"/>
      <c r="AA26" s="7">
        <f t="shared" si="14"/>
        <v>4</v>
      </c>
      <c r="AB26" s="7">
        <f t="shared" si="15"/>
        <v>1</v>
      </c>
      <c r="AC26" s="17"/>
      <c r="AD26" s="20"/>
      <c r="AE26" s="9">
        <f t="shared" si="16"/>
        <v>7.0000000000000007E-2</v>
      </c>
      <c r="AF26" s="9">
        <f t="shared" si="17"/>
        <v>7.0000000000000007E-2</v>
      </c>
      <c r="AG26" s="17"/>
      <c r="AH26" s="20"/>
      <c r="AI26" s="7">
        <f t="shared" si="10"/>
        <v>16.886520000000004</v>
      </c>
      <c r="AJ26" s="7">
        <f t="shared" si="11"/>
        <v>60.15822750000001</v>
      </c>
      <c r="AK26" s="7">
        <f t="shared" si="12"/>
        <v>77.044747500000014</v>
      </c>
      <c r="AL26" s="17"/>
      <c r="AM26" s="20"/>
      <c r="AN26" s="9">
        <f t="shared" si="6"/>
        <v>1.4027015899117467E-3</v>
      </c>
      <c r="AO26" s="9">
        <f t="shared" si="7"/>
        <v>1.6245677370803197E-3</v>
      </c>
      <c r="AP26" s="17"/>
      <c r="AQ26" s="20"/>
      <c r="AR26" s="7">
        <f t="shared" si="8"/>
        <v>170.34889713620757</v>
      </c>
      <c r="AS26" s="7">
        <f t="shared" si="9"/>
        <v>606.86794604773934</v>
      </c>
      <c r="AT26" s="7">
        <f t="shared" si="13"/>
        <v>777.21684318394693</v>
      </c>
      <c r="AU26" s="19"/>
    </row>
    <row r="27" spans="1:47" x14ac:dyDescent="0.25">
      <c r="A27" s="6" t="str">
        <f>+WEO_Data!C100</f>
        <v>Nicaragua</v>
      </c>
      <c r="B27" s="61">
        <v>5433.4290000000001</v>
      </c>
      <c r="C27" s="7">
        <v>6.359</v>
      </c>
      <c r="D27" s="56">
        <f t="shared" si="0"/>
        <v>0.83891363194488977</v>
      </c>
      <c r="E27" s="6">
        <v>1</v>
      </c>
      <c r="F27" s="17"/>
      <c r="G27" s="20"/>
      <c r="H27" s="9">
        <v>0.05</v>
      </c>
      <c r="I27" s="10">
        <f t="shared" si="1"/>
        <v>0.95</v>
      </c>
      <c r="J27" s="17"/>
      <c r="K27" s="20"/>
      <c r="L27" s="7">
        <f t="shared" si="2"/>
        <v>317.95</v>
      </c>
      <c r="M27" s="7">
        <f t="shared" si="3"/>
        <v>6041.0499999999993</v>
      </c>
      <c r="N27" s="17"/>
      <c r="O27" s="20"/>
      <c r="P27" s="26">
        <v>0.9</v>
      </c>
      <c r="Q27" s="17"/>
      <c r="R27" s="20"/>
      <c r="S27" s="11">
        <v>0.2</v>
      </c>
      <c r="T27" s="11">
        <v>0.15</v>
      </c>
      <c r="U27" s="17"/>
      <c r="V27" s="20"/>
      <c r="W27" s="7">
        <f t="shared" si="4"/>
        <v>57.231000000000002</v>
      </c>
      <c r="X27" s="7">
        <f t="shared" si="5"/>
        <v>815.54174999999998</v>
      </c>
      <c r="Y27" s="17"/>
      <c r="Z27" s="20"/>
      <c r="AA27" s="7">
        <f t="shared" si="14"/>
        <v>4</v>
      </c>
      <c r="AB27" s="7">
        <f t="shared" si="15"/>
        <v>1</v>
      </c>
      <c r="AC27" s="17"/>
      <c r="AD27" s="20"/>
      <c r="AE27" s="9">
        <f t="shared" si="16"/>
        <v>7.0000000000000007E-2</v>
      </c>
      <c r="AF27" s="9">
        <f t="shared" si="17"/>
        <v>7.0000000000000007E-2</v>
      </c>
      <c r="AG27" s="17"/>
      <c r="AH27" s="20"/>
      <c r="AI27" s="7">
        <f t="shared" si="10"/>
        <v>16.024680000000004</v>
      </c>
      <c r="AJ27" s="7">
        <f t="shared" si="11"/>
        <v>57.087922500000005</v>
      </c>
      <c r="AK27" s="7">
        <f t="shared" si="12"/>
        <v>73.112602500000008</v>
      </c>
      <c r="AL27" s="17"/>
      <c r="AM27" s="20"/>
      <c r="AN27" s="9">
        <f t="shared" si="6"/>
        <v>1.3311116863526037E-3</v>
      </c>
      <c r="AO27" s="9">
        <f t="shared" si="7"/>
        <v>1.5416544157728328E-3</v>
      </c>
      <c r="AP27" s="17"/>
      <c r="AQ27" s="20"/>
      <c r="AR27" s="7">
        <f t="shared" si="8"/>
        <v>161.65477345010356</v>
      </c>
      <c r="AS27" s="7">
        <f t="shared" si="9"/>
        <v>575.89513041599378</v>
      </c>
      <c r="AT27" s="7">
        <f t="shared" si="13"/>
        <v>737.54990386609734</v>
      </c>
      <c r="AU27" s="19"/>
    </row>
    <row r="28" spans="1:47" x14ac:dyDescent="0.25">
      <c r="A28" s="6" t="str">
        <f>+WEO_Data!C62</f>
        <v>Honduras</v>
      </c>
      <c r="B28" s="61">
        <v>5390.1629999999996</v>
      </c>
      <c r="C28" s="7">
        <v>9.5939999999999994</v>
      </c>
      <c r="D28" s="56">
        <f t="shared" si="0"/>
        <v>0.83223342370075382</v>
      </c>
      <c r="E28" s="6">
        <v>1</v>
      </c>
      <c r="F28" s="17"/>
      <c r="G28" s="20"/>
      <c r="H28" s="9">
        <v>0.05</v>
      </c>
      <c r="I28" s="10">
        <f t="shared" si="1"/>
        <v>0.95</v>
      </c>
      <c r="J28" s="17"/>
      <c r="K28" s="20"/>
      <c r="L28" s="7">
        <f t="shared" si="2"/>
        <v>479.7</v>
      </c>
      <c r="M28" s="7">
        <f t="shared" si="3"/>
        <v>9114.2999999999975</v>
      </c>
      <c r="N28" s="17"/>
      <c r="O28" s="20"/>
      <c r="P28" s="26">
        <v>0.9</v>
      </c>
      <c r="Q28" s="17"/>
      <c r="R28" s="20"/>
      <c r="S28" s="11">
        <v>0.2</v>
      </c>
      <c r="T28" s="11">
        <v>0.15</v>
      </c>
      <c r="U28" s="17"/>
      <c r="V28" s="20"/>
      <c r="W28" s="7">
        <f t="shared" si="4"/>
        <v>86.346000000000004</v>
      </c>
      <c r="X28" s="7">
        <f t="shared" si="5"/>
        <v>1230.4304999999997</v>
      </c>
      <c r="Y28" s="17"/>
      <c r="Z28" s="20"/>
      <c r="AA28" s="7">
        <f t="shared" si="14"/>
        <v>4</v>
      </c>
      <c r="AB28" s="7">
        <f t="shared" si="15"/>
        <v>1</v>
      </c>
      <c r="AC28" s="17"/>
      <c r="AD28" s="20"/>
      <c r="AE28" s="9">
        <f t="shared" si="16"/>
        <v>7.0000000000000007E-2</v>
      </c>
      <c r="AF28" s="9">
        <f t="shared" si="17"/>
        <v>7.0000000000000007E-2</v>
      </c>
      <c r="AG28" s="17"/>
      <c r="AH28" s="20"/>
      <c r="AI28" s="7">
        <f t="shared" si="10"/>
        <v>24.176880000000004</v>
      </c>
      <c r="AJ28" s="7">
        <f t="shared" si="11"/>
        <v>86.130134999999981</v>
      </c>
      <c r="AK28" s="7">
        <f t="shared" si="12"/>
        <v>110.30701499999998</v>
      </c>
      <c r="AL28" s="17"/>
      <c r="AM28" s="20"/>
      <c r="AN28" s="9">
        <f t="shared" si="6"/>
        <v>2.008285189317012E-3</v>
      </c>
      <c r="AO28" s="9">
        <f t="shared" si="7"/>
        <v>2.3259368556258144E-3</v>
      </c>
      <c r="AP28" s="17"/>
      <c r="AQ28" s="20"/>
      <c r="AR28" s="7">
        <f t="shared" si="8"/>
        <v>243.89304866807572</v>
      </c>
      <c r="AS28" s="7">
        <f t="shared" si="9"/>
        <v>868.8689858800193</v>
      </c>
      <c r="AT28" s="7">
        <f t="shared" si="13"/>
        <v>1112.762034548095</v>
      </c>
      <c r="AU28" s="19"/>
    </row>
    <row r="29" spans="1:47" x14ac:dyDescent="0.25">
      <c r="A29" s="6" t="str">
        <f>+WEO_Data!C61</f>
        <v>Haiti</v>
      </c>
      <c r="B29" s="61">
        <v>1903.0830000000001</v>
      </c>
      <c r="C29" s="7">
        <v>11.247999999999999</v>
      </c>
      <c r="D29" s="56">
        <f t="shared" si="0"/>
        <v>0.29383328123411145</v>
      </c>
      <c r="E29" s="6">
        <v>1</v>
      </c>
      <c r="F29" s="17"/>
      <c r="G29" s="20"/>
      <c r="H29" s="9">
        <v>0.05</v>
      </c>
      <c r="I29" s="10">
        <f t="shared" si="1"/>
        <v>0.95</v>
      </c>
      <c r="J29" s="17"/>
      <c r="K29" s="20"/>
      <c r="L29" s="7">
        <f t="shared" si="2"/>
        <v>562.4</v>
      </c>
      <c r="M29" s="7">
        <f t="shared" si="3"/>
        <v>10685.599999999999</v>
      </c>
      <c r="N29" s="17"/>
      <c r="O29" s="20"/>
      <c r="P29" s="26">
        <v>0.9</v>
      </c>
      <c r="Q29" s="17"/>
      <c r="R29" s="20"/>
      <c r="S29" s="11">
        <v>0.2</v>
      </c>
      <c r="T29" s="11">
        <v>0.15</v>
      </c>
      <c r="U29" s="17"/>
      <c r="V29" s="20"/>
      <c r="W29" s="7">
        <f t="shared" si="4"/>
        <v>101.23200000000001</v>
      </c>
      <c r="X29" s="7">
        <f t="shared" si="5"/>
        <v>1442.5559999999998</v>
      </c>
      <c r="Y29" s="17"/>
      <c r="Z29" s="20"/>
      <c r="AA29" s="7">
        <f t="shared" si="14"/>
        <v>4</v>
      </c>
      <c r="AB29" s="7">
        <f t="shared" si="15"/>
        <v>1</v>
      </c>
      <c r="AC29" s="17"/>
      <c r="AD29" s="20"/>
      <c r="AE29" s="9">
        <f t="shared" si="16"/>
        <v>7.0000000000000007E-2</v>
      </c>
      <c r="AF29" s="9">
        <f t="shared" si="17"/>
        <v>7.0000000000000007E-2</v>
      </c>
      <c r="AG29" s="17"/>
      <c r="AH29" s="20"/>
      <c r="AI29" s="7">
        <f t="shared" si="10"/>
        <v>28.344960000000007</v>
      </c>
      <c r="AJ29" s="7">
        <f t="shared" si="11"/>
        <v>100.97892</v>
      </c>
      <c r="AK29" s="7">
        <f t="shared" si="12"/>
        <v>129.32388</v>
      </c>
      <c r="AL29" s="17"/>
      <c r="AM29" s="20"/>
      <c r="AN29" s="9">
        <f t="shared" si="6"/>
        <v>2.3545123837229258E-3</v>
      </c>
      <c r="AO29" s="9">
        <f t="shared" si="7"/>
        <v>2.7269270118906782E-3</v>
      </c>
      <c r="AP29" s="17"/>
      <c r="AQ29" s="20"/>
      <c r="AR29" s="7">
        <f t="shared" si="8"/>
        <v>285.94006789853194</v>
      </c>
      <c r="AS29" s="7">
        <f t="shared" si="9"/>
        <v>1018.6614918885199</v>
      </c>
      <c r="AT29" s="7">
        <f t="shared" si="13"/>
        <v>1304.6015597870519</v>
      </c>
      <c r="AU29" s="19"/>
    </row>
    <row r="30" spans="1:47" x14ac:dyDescent="0.25">
      <c r="A30" s="6" t="str">
        <f>+WEO_Data!C32</f>
        <v>Chile</v>
      </c>
      <c r="B30" s="61">
        <v>27058.777999999998</v>
      </c>
      <c r="C30" s="7">
        <v>18.736000000000001</v>
      </c>
      <c r="D30" s="56">
        <f t="shared" si="0"/>
        <v>4.1778364506043015</v>
      </c>
      <c r="E30" s="6">
        <v>2</v>
      </c>
      <c r="F30" s="17"/>
      <c r="G30" s="20"/>
      <c r="H30" s="9">
        <v>7.0000000000000007E-2</v>
      </c>
      <c r="I30" s="10">
        <f t="shared" si="1"/>
        <v>0.92999999999999994</v>
      </c>
      <c r="J30" s="17"/>
      <c r="K30" s="20"/>
      <c r="L30" s="7">
        <f t="shared" si="2"/>
        <v>1311.5200000000002</v>
      </c>
      <c r="M30" s="7">
        <f t="shared" si="3"/>
        <v>17424.48</v>
      </c>
      <c r="N30" s="17"/>
      <c r="O30" s="20"/>
      <c r="P30" s="26">
        <v>0.7</v>
      </c>
      <c r="Q30" s="17"/>
      <c r="R30" s="20"/>
      <c r="S30" s="11">
        <v>0.2</v>
      </c>
      <c r="T30" s="11">
        <v>0.15</v>
      </c>
      <c r="U30" s="17"/>
      <c r="V30" s="20"/>
      <c r="W30" s="7">
        <f t="shared" si="4"/>
        <v>183.61280000000002</v>
      </c>
      <c r="X30" s="7">
        <f t="shared" si="5"/>
        <v>1829.5703999999998</v>
      </c>
      <c r="Y30" s="17"/>
      <c r="Z30" s="20"/>
      <c r="AA30" s="7">
        <f t="shared" si="14"/>
        <v>4</v>
      </c>
      <c r="AB30" s="7">
        <f t="shared" si="15"/>
        <v>1</v>
      </c>
      <c r="AC30" s="17"/>
      <c r="AD30" s="20"/>
      <c r="AE30" s="9">
        <f t="shared" si="16"/>
        <v>7.0000000000000007E-2</v>
      </c>
      <c r="AF30" s="9">
        <f t="shared" si="17"/>
        <v>7.0000000000000007E-2</v>
      </c>
      <c r="AG30" s="17"/>
      <c r="AH30" s="20"/>
      <c r="AI30" s="7">
        <f t="shared" si="10"/>
        <v>51.411584000000012</v>
      </c>
      <c r="AJ30" s="7">
        <f t="shared" si="11"/>
        <v>128.069928</v>
      </c>
      <c r="AK30" s="7">
        <f t="shared" si="12"/>
        <v>179.48151200000001</v>
      </c>
      <c r="AL30" s="17"/>
      <c r="AM30" s="20"/>
      <c r="AN30" s="9">
        <f t="shared" si="6"/>
        <v>4.2705726589422404E-3</v>
      </c>
      <c r="AO30" s="9">
        <f t="shared" si="7"/>
        <v>3.4585173427691073E-3</v>
      </c>
      <c r="AP30" s="17"/>
      <c r="AQ30" s="20"/>
      <c r="AR30" s="7">
        <f t="shared" si="8"/>
        <v>518.63300635213739</v>
      </c>
      <c r="AS30" s="7">
        <f t="shared" si="9"/>
        <v>1291.9518640379133</v>
      </c>
      <c r="AT30" s="7">
        <f t="shared" si="13"/>
        <v>1810.5848703900506</v>
      </c>
      <c r="AU30" s="19"/>
    </row>
    <row r="31" spans="1:47" x14ac:dyDescent="0.25">
      <c r="A31" s="6" t="str">
        <f>+WEO_Data!C149</f>
        <v>Uruguay</v>
      </c>
      <c r="B31" s="61">
        <v>24051.827000000001</v>
      </c>
      <c r="C31" s="7">
        <v>3.5190000000000001</v>
      </c>
      <c r="D31" s="56">
        <f t="shared" si="0"/>
        <v>3.713567535985133</v>
      </c>
      <c r="E31" s="6">
        <v>2</v>
      </c>
      <c r="F31" s="17"/>
      <c r="G31" s="20"/>
      <c r="H31" s="9">
        <v>0.05</v>
      </c>
      <c r="I31" s="10">
        <f t="shared" si="1"/>
        <v>0.95</v>
      </c>
      <c r="J31" s="17"/>
      <c r="K31" s="20"/>
      <c r="L31" s="7">
        <f t="shared" si="2"/>
        <v>175.95000000000002</v>
      </c>
      <c r="M31" s="7">
        <f t="shared" si="3"/>
        <v>3343.0499999999997</v>
      </c>
      <c r="N31" s="17"/>
      <c r="O31" s="20"/>
      <c r="P31" s="26">
        <v>0.7</v>
      </c>
      <c r="Q31" s="17"/>
      <c r="R31" s="20"/>
      <c r="S31" s="11">
        <v>0.2</v>
      </c>
      <c r="T31" s="11">
        <v>0.15</v>
      </c>
      <c r="U31" s="17"/>
      <c r="V31" s="20"/>
      <c r="W31" s="7">
        <f t="shared" si="4"/>
        <v>24.632999999999999</v>
      </c>
      <c r="X31" s="7">
        <f t="shared" si="5"/>
        <v>351.02024999999998</v>
      </c>
      <c r="Y31" s="17"/>
      <c r="Z31" s="20"/>
      <c r="AA31" s="7">
        <f t="shared" si="14"/>
        <v>4</v>
      </c>
      <c r="AB31" s="7">
        <f t="shared" si="15"/>
        <v>1</v>
      </c>
      <c r="AC31" s="17"/>
      <c r="AD31" s="20"/>
      <c r="AE31" s="9">
        <f t="shared" si="16"/>
        <v>7.0000000000000007E-2</v>
      </c>
      <c r="AF31" s="9">
        <f t="shared" si="17"/>
        <v>7.0000000000000007E-2</v>
      </c>
      <c r="AG31" s="17"/>
      <c r="AH31" s="20"/>
      <c r="AI31" s="7">
        <f t="shared" si="10"/>
        <v>6.89724</v>
      </c>
      <c r="AJ31" s="7">
        <f t="shared" si="11"/>
        <v>24.571417499999999</v>
      </c>
      <c r="AK31" s="7">
        <f t="shared" si="12"/>
        <v>31.468657499999999</v>
      </c>
      <c r="AL31" s="17"/>
      <c r="AM31" s="20"/>
      <c r="AN31" s="9">
        <f t="shared" si="6"/>
        <v>5.7292855567653332E-4</v>
      </c>
      <c r="AO31" s="9">
        <f t="shared" si="7"/>
        <v>6.6354900707190484E-4</v>
      </c>
      <c r="AP31" s="17"/>
      <c r="AQ31" s="20"/>
      <c r="AR31" s="7">
        <f t="shared" si="8"/>
        <v>69.578410903118936</v>
      </c>
      <c r="AS31" s="7">
        <f t="shared" si="9"/>
        <v>247.8730888423612</v>
      </c>
      <c r="AT31" s="7">
        <f t="shared" si="13"/>
        <v>317.45149974548013</v>
      </c>
      <c r="AU31" s="19"/>
    </row>
    <row r="32" spans="1:47" x14ac:dyDescent="0.25">
      <c r="A32" s="6" t="str">
        <f>+WEO_Data!C7</f>
        <v>Argentina</v>
      </c>
      <c r="B32" s="61">
        <v>20425.288</v>
      </c>
      <c r="C32" s="7">
        <v>45.052</v>
      </c>
      <c r="D32" s="56">
        <f t="shared" si="0"/>
        <v>3.1536351242650591</v>
      </c>
      <c r="E32" s="6">
        <v>2</v>
      </c>
      <c r="F32" s="17"/>
      <c r="G32" s="20"/>
      <c r="H32" s="9">
        <v>0.09</v>
      </c>
      <c r="I32" s="10">
        <f t="shared" si="1"/>
        <v>0.91</v>
      </c>
      <c r="J32" s="17"/>
      <c r="K32" s="20"/>
      <c r="L32" s="7">
        <f t="shared" si="2"/>
        <v>4054.6799999999994</v>
      </c>
      <c r="M32" s="7">
        <f t="shared" si="3"/>
        <v>40997.32</v>
      </c>
      <c r="N32" s="17"/>
      <c r="O32" s="20"/>
      <c r="P32" s="26">
        <v>0.7</v>
      </c>
      <c r="Q32" s="17"/>
      <c r="R32" s="20"/>
      <c r="S32" s="11">
        <v>0.2</v>
      </c>
      <c r="T32" s="11">
        <v>0.15</v>
      </c>
      <c r="U32" s="17"/>
      <c r="V32" s="20"/>
      <c r="W32" s="7">
        <f t="shared" si="4"/>
        <v>567.65519999999981</v>
      </c>
      <c r="X32" s="7">
        <f t="shared" si="5"/>
        <v>4304.7186000000002</v>
      </c>
      <c r="Y32" s="17"/>
      <c r="Z32" s="20"/>
      <c r="AA32" s="7">
        <f t="shared" si="14"/>
        <v>4</v>
      </c>
      <c r="AB32" s="7">
        <f t="shared" si="15"/>
        <v>1</v>
      </c>
      <c r="AC32" s="17"/>
      <c r="AD32" s="20"/>
      <c r="AE32" s="9">
        <f t="shared" si="16"/>
        <v>7.0000000000000007E-2</v>
      </c>
      <c r="AF32" s="9">
        <f t="shared" si="17"/>
        <v>7.0000000000000007E-2</v>
      </c>
      <c r="AG32" s="17"/>
      <c r="AH32" s="20"/>
      <c r="AI32" s="7">
        <f t="shared" si="10"/>
        <v>158.94345599999997</v>
      </c>
      <c r="AJ32" s="7">
        <f t="shared" si="11"/>
        <v>301.33030200000002</v>
      </c>
      <c r="AK32" s="7">
        <f t="shared" si="12"/>
        <v>460.27375799999999</v>
      </c>
      <c r="AL32" s="17"/>
      <c r="AM32" s="20"/>
      <c r="AN32" s="9">
        <f t="shared" si="6"/>
        <v>1.3202852833933082E-2</v>
      </c>
      <c r="AO32" s="9">
        <f t="shared" si="7"/>
        <v>8.1373987761502661E-3</v>
      </c>
      <c r="AP32" s="17"/>
      <c r="AQ32" s="20"/>
      <c r="AR32" s="7">
        <f t="shared" si="8"/>
        <v>1603.399779031874</v>
      </c>
      <c r="AS32" s="7">
        <f t="shared" si="9"/>
        <v>3039.7787477479283</v>
      </c>
      <c r="AT32" s="7">
        <f t="shared" si="13"/>
        <v>4643.1785267798023</v>
      </c>
      <c r="AU32" s="19"/>
    </row>
    <row r="33" spans="1:47" x14ac:dyDescent="0.25">
      <c r="A33" s="6" t="str">
        <f>+WEO_Data!C22</f>
        <v>Brazil</v>
      </c>
      <c r="B33" s="61">
        <v>16662.214</v>
      </c>
      <c r="C33" s="7">
        <v>209.791</v>
      </c>
      <c r="D33" s="56">
        <f t="shared" si="0"/>
        <v>2.5726219046909398</v>
      </c>
      <c r="E33" s="6">
        <v>2</v>
      </c>
      <c r="F33" s="17"/>
      <c r="G33" s="20"/>
      <c r="H33" s="9">
        <v>0.09</v>
      </c>
      <c r="I33" s="10">
        <f t="shared" si="1"/>
        <v>0.91</v>
      </c>
      <c r="J33" s="17"/>
      <c r="K33" s="20"/>
      <c r="L33" s="7">
        <f t="shared" si="2"/>
        <v>18881.189999999999</v>
      </c>
      <c r="M33" s="7">
        <f t="shared" si="3"/>
        <v>190909.81</v>
      </c>
      <c r="N33" s="17"/>
      <c r="O33" s="20"/>
      <c r="P33" s="26">
        <v>0.7</v>
      </c>
      <c r="Q33" s="17"/>
      <c r="R33" s="20"/>
      <c r="S33" s="11">
        <v>0.2</v>
      </c>
      <c r="T33" s="11">
        <v>0.15</v>
      </c>
      <c r="U33" s="17"/>
      <c r="V33" s="20"/>
      <c r="W33" s="7">
        <f t="shared" si="4"/>
        <v>2643.3665999999994</v>
      </c>
      <c r="X33" s="7">
        <f t="shared" si="5"/>
        <v>20045.530049999998</v>
      </c>
      <c r="Y33" s="17"/>
      <c r="Z33" s="20"/>
      <c r="AA33" s="7">
        <f t="shared" si="14"/>
        <v>4</v>
      </c>
      <c r="AB33" s="7">
        <f t="shared" si="15"/>
        <v>1</v>
      </c>
      <c r="AC33" s="17"/>
      <c r="AD33" s="20"/>
      <c r="AE33" s="9">
        <f t="shared" si="16"/>
        <v>7.0000000000000007E-2</v>
      </c>
      <c r="AF33" s="9">
        <f t="shared" si="17"/>
        <v>7.0000000000000007E-2</v>
      </c>
      <c r="AG33" s="17"/>
      <c r="AH33" s="20"/>
      <c r="AI33" s="7">
        <f t="shared" si="10"/>
        <v>740.14264799999989</v>
      </c>
      <c r="AJ33" s="7">
        <f t="shared" si="11"/>
        <v>1403.1871034999999</v>
      </c>
      <c r="AK33" s="7">
        <f t="shared" si="12"/>
        <v>2143.3297514999999</v>
      </c>
      <c r="AL33" s="17"/>
      <c r="AM33" s="20"/>
      <c r="AN33" s="9">
        <f t="shared" si="6"/>
        <v>6.1480948656744541E-2</v>
      </c>
      <c r="AO33" s="9">
        <f t="shared" si="7"/>
        <v>3.7892946520628169E-2</v>
      </c>
      <c r="AP33" s="17"/>
      <c r="AQ33" s="20"/>
      <c r="AR33" s="7">
        <f t="shared" si="8"/>
        <v>7466.4574945146915</v>
      </c>
      <c r="AS33" s="7">
        <f t="shared" si="9"/>
        <v>14155.159000017436</v>
      </c>
      <c r="AT33" s="7">
        <f t="shared" si="13"/>
        <v>21621.616494532129</v>
      </c>
      <c r="AU33" s="19"/>
    </row>
    <row r="34" spans="1:47" x14ac:dyDescent="0.25">
      <c r="A34" s="6" t="str">
        <f>+WEO_Data!C110</f>
        <v>Peru</v>
      </c>
      <c r="B34" s="61">
        <v>14892.187</v>
      </c>
      <c r="C34" s="7">
        <v>32.496000000000002</v>
      </c>
      <c r="D34" s="56">
        <f t="shared" si="0"/>
        <v>2.2993322787087993</v>
      </c>
      <c r="E34" s="6">
        <v>2</v>
      </c>
      <c r="F34" s="17"/>
      <c r="G34" s="20"/>
      <c r="H34" s="9">
        <v>0.05</v>
      </c>
      <c r="I34" s="10">
        <f t="shared" si="1"/>
        <v>0.95</v>
      </c>
      <c r="J34" s="17"/>
      <c r="K34" s="20"/>
      <c r="L34" s="7">
        <f t="shared" si="2"/>
        <v>1624.8000000000002</v>
      </c>
      <c r="M34" s="7">
        <f t="shared" si="3"/>
        <v>30871.200000000001</v>
      </c>
      <c r="N34" s="17"/>
      <c r="O34" s="20"/>
      <c r="P34" s="26">
        <v>0.7</v>
      </c>
      <c r="Q34" s="17"/>
      <c r="R34" s="20"/>
      <c r="S34" s="11">
        <v>0.2</v>
      </c>
      <c r="T34" s="11">
        <v>0.15</v>
      </c>
      <c r="U34" s="17"/>
      <c r="V34" s="20"/>
      <c r="W34" s="7">
        <f t="shared" si="4"/>
        <v>227.47200000000001</v>
      </c>
      <c r="X34" s="7">
        <f t="shared" si="5"/>
        <v>3241.4760000000001</v>
      </c>
      <c r="Y34" s="17"/>
      <c r="Z34" s="20"/>
      <c r="AA34" s="7">
        <f t="shared" si="14"/>
        <v>4</v>
      </c>
      <c r="AB34" s="7">
        <f t="shared" si="15"/>
        <v>1</v>
      </c>
      <c r="AC34" s="17"/>
      <c r="AD34" s="20"/>
      <c r="AE34" s="9">
        <f t="shared" si="16"/>
        <v>7.0000000000000007E-2</v>
      </c>
      <c r="AF34" s="9">
        <f t="shared" si="17"/>
        <v>7.0000000000000007E-2</v>
      </c>
      <c r="AG34" s="17"/>
      <c r="AH34" s="20"/>
      <c r="AI34" s="7">
        <f t="shared" si="10"/>
        <v>63.692160000000008</v>
      </c>
      <c r="AJ34" s="7">
        <f t="shared" si="11"/>
        <v>226.90332000000004</v>
      </c>
      <c r="AK34" s="7">
        <f t="shared" si="12"/>
        <v>290.59548000000007</v>
      </c>
      <c r="AL34" s="17"/>
      <c r="AM34" s="20"/>
      <c r="AN34" s="9">
        <f t="shared" si="6"/>
        <v>5.2906752899302724E-3</v>
      </c>
      <c r="AO34" s="9">
        <f t="shared" si="7"/>
        <v>6.1275045563536868E-3</v>
      </c>
      <c r="AP34" s="17"/>
      <c r="AQ34" s="20"/>
      <c r="AR34" s="7">
        <f t="shared" si="8"/>
        <v>642.51777229546838</v>
      </c>
      <c r="AS34" s="7">
        <f t="shared" si="9"/>
        <v>2288.969563802606</v>
      </c>
      <c r="AT34" s="7">
        <f t="shared" si="13"/>
        <v>2931.4873360980746</v>
      </c>
      <c r="AU34" s="19"/>
    </row>
    <row r="35" spans="1:47" x14ac:dyDescent="0.25">
      <c r="A35" s="6" t="str">
        <f>+WEO_Data!C109</f>
        <v>Paraguay</v>
      </c>
      <c r="B35" s="61">
        <v>13912.573</v>
      </c>
      <c r="C35" s="7">
        <v>7.1529999999999996</v>
      </c>
      <c r="D35" s="56">
        <f t="shared" si="0"/>
        <v>2.1480812844206505</v>
      </c>
      <c r="E35" s="6">
        <v>2</v>
      </c>
      <c r="F35" s="17"/>
      <c r="G35" s="20"/>
      <c r="H35" s="9">
        <v>0.08</v>
      </c>
      <c r="I35" s="10">
        <f t="shared" si="1"/>
        <v>0.92</v>
      </c>
      <c r="J35" s="17"/>
      <c r="K35" s="20"/>
      <c r="L35" s="7">
        <f t="shared" si="2"/>
        <v>572.24</v>
      </c>
      <c r="M35" s="7">
        <f t="shared" si="3"/>
        <v>6580.7599999999993</v>
      </c>
      <c r="N35" s="17"/>
      <c r="O35" s="20"/>
      <c r="P35" s="26">
        <v>0.7</v>
      </c>
      <c r="Q35" s="17"/>
      <c r="R35" s="20"/>
      <c r="S35" s="11">
        <v>0.2</v>
      </c>
      <c r="T35" s="11">
        <v>0.15</v>
      </c>
      <c r="U35" s="17"/>
      <c r="V35" s="20"/>
      <c r="W35" s="7">
        <f t="shared" si="4"/>
        <v>80.113599999999991</v>
      </c>
      <c r="X35" s="7">
        <f t="shared" si="5"/>
        <v>690.97979999999995</v>
      </c>
      <c r="Y35" s="17"/>
      <c r="Z35" s="20"/>
      <c r="AA35" s="7">
        <f t="shared" si="14"/>
        <v>4</v>
      </c>
      <c r="AB35" s="7">
        <f t="shared" si="15"/>
        <v>1</v>
      </c>
      <c r="AC35" s="17"/>
      <c r="AD35" s="20"/>
      <c r="AE35" s="9">
        <f t="shared" si="16"/>
        <v>7.0000000000000007E-2</v>
      </c>
      <c r="AF35" s="9">
        <f t="shared" si="17"/>
        <v>7.0000000000000007E-2</v>
      </c>
      <c r="AG35" s="17"/>
      <c r="AH35" s="20"/>
      <c r="AI35" s="7">
        <f t="shared" si="10"/>
        <v>22.431808</v>
      </c>
      <c r="AJ35" s="7">
        <f t="shared" si="11"/>
        <v>48.368586000000001</v>
      </c>
      <c r="AK35" s="7">
        <f t="shared" si="12"/>
        <v>70.800393999999997</v>
      </c>
      <c r="AL35" s="17"/>
      <c r="AM35" s="20"/>
      <c r="AN35" s="9">
        <f t="shared" si="6"/>
        <v>1.8633284268277318E-3</v>
      </c>
      <c r="AO35" s="9">
        <f t="shared" si="7"/>
        <v>1.3061894867795901E-3</v>
      </c>
      <c r="AP35" s="17"/>
      <c r="AQ35" s="20"/>
      <c r="AR35" s="7">
        <f t="shared" si="8"/>
        <v>226.28900173458811</v>
      </c>
      <c r="AS35" s="7">
        <f t="shared" si="9"/>
        <v>487.93565999020564</v>
      </c>
      <c r="AT35" s="7">
        <f t="shared" si="13"/>
        <v>714.2246617247938</v>
      </c>
      <c r="AU35" s="19"/>
    </row>
    <row r="36" spans="1:47" x14ac:dyDescent="0.25">
      <c r="A36" s="6" t="str">
        <f>+WEO_Data!C19</f>
        <v>Bolivia</v>
      </c>
      <c r="B36" s="61">
        <v>7789.6480000000001</v>
      </c>
      <c r="C36" s="7">
        <v>11.428000000000001</v>
      </c>
      <c r="D36" s="56">
        <f t="shared" si="0"/>
        <v>1.2027104606045735</v>
      </c>
      <c r="E36" s="6">
        <v>2</v>
      </c>
      <c r="F36" s="17"/>
      <c r="G36" s="20"/>
      <c r="H36" s="9">
        <v>0.05</v>
      </c>
      <c r="I36" s="10">
        <f t="shared" si="1"/>
        <v>0.95</v>
      </c>
      <c r="J36" s="17"/>
      <c r="K36" s="20"/>
      <c r="L36" s="7">
        <f t="shared" si="2"/>
        <v>571.4</v>
      </c>
      <c r="M36" s="7">
        <f t="shared" si="3"/>
        <v>10856.6</v>
      </c>
      <c r="N36" s="17"/>
      <c r="O36" s="20"/>
      <c r="P36" s="26">
        <v>0.7</v>
      </c>
      <c r="Q36" s="17"/>
      <c r="R36" s="20"/>
      <c r="S36" s="11">
        <v>0.2</v>
      </c>
      <c r="T36" s="11">
        <v>0.15</v>
      </c>
      <c r="U36" s="17"/>
      <c r="V36" s="20"/>
      <c r="W36" s="7">
        <f t="shared" si="4"/>
        <v>79.995999999999995</v>
      </c>
      <c r="X36" s="7">
        <f t="shared" si="5"/>
        <v>1139.943</v>
      </c>
      <c r="Y36" s="17"/>
      <c r="Z36" s="20"/>
      <c r="AA36" s="7">
        <f t="shared" si="14"/>
        <v>4</v>
      </c>
      <c r="AB36" s="7">
        <f t="shared" si="15"/>
        <v>1</v>
      </c>
      <c r="AC36" s="17"/>
      <c r="AD36" s="20"/>
      <c r="AE36" s="9">
        <f t="shared" si="16"/>
        <v>7.0000000000000007E-2</v>
      </c>
      <c r="AF36" s="9">
        <f t="shared" si="17"/>
        <v>7.0000000000000007E-2</v>
      </c>
      <c r="AG36" s="17"/>
      <c r="AH36" s="20"/>
      <c r="AI36" s="7">
        <f t="shared" si="10"/>
        <v>22.398880000000002</v>
      </c>
      <c r="AJ36" s="7">
        <f t="shared" si="11"/>
        <v>79.79601000000001</v>
      </c>
      <c r="AK36" s="7">
        <f t="shared" si="12"/>
        <v>102.19489000000002</v>
      </c>
      <c r="AL36" s="17"/>
      <c r="AM36" s="20"/>
      <c r="AN36" s="9">
        <f t="shared" si="6"/>
        <v>1.8605932180367785E-3</v>
      </c>
      <c r="AO36" s="9">
        <f t="shared" si="7"/>
        <v>2.1548843571519549E-3</v>
      </c>
      <c r="AP36" s="17"/>
      <c r="AQ36" s="20"/>
      <c r="AR36" s="7">
        <f t="shared" si="8"/>
        <v>225.95682858790661</v>
      </c>
      <c r="AS36" s="7">
        <f t="shared" si="9"/>
        <v>804.97120184441712</v>
      </c>
      <c r="AT36" s="7">
        <f t="shared" si="13"/>
        <v>1030.9280304323238</v>
      </c>
      <c r="AU36" s="19"/>
    </row>
    <row r="37" spans="1:47" x14ac:dyDescent="0.25">
      <c r="A37" s="12" t="str">
        <f>+WEO_Data!C122</f>
        <v>Seychelles</v>
      </c>
      <c r="B37" s="62">
        <v>31808.940999999999</v>
      </c>
      <c r="C37" s="13">
        <v>9.6000000000000002E-2</v>
      </c>
      <c r="D37" s="57">
        <f t="shared" ref="D37:D68" si="18">+B37/$B$5*$D$4</f>
        <v>4.9112547937279967</v>
      </c>
      <c r="E37" s="12">
        <v>3</v>
      </c>
      <c r="F37" s="17"/>
      <c r="G37" s="20"/>
      <c r="H37" s="14">
        <v>0.05</v>
      </c>
      <c r="I37" s="15">
        <f t="shared" si="1"/>
        <v>0.95</v>
      </c>
      <c r="J37" s="17"/>
      <c r="K37" s="20"/>
      <c r="L37" s="13">
        <f t="shared" si="2"/>
        <v>4.8000000000000007</v>
      </c>
      <c r="M37" s="13">
        <f t="shared" si="3"/>
        <v>91.2</v>
      </c>
      <c r="N37" s="17"/>
      <c r="O37" s="20"/>
      <c r="P37" s="27">
        <v>0.4</v>
      </c>
      <c r="Q37" s="17"/>
      <c r="R37" s="20"/>
      <c r="S37" s="16">
        <v>0.2</v>
      </c>
      <c r="T37" s="16">
        <v>0.15</v>
      </c>
      <c r="U37" s="17"/>
      <c r="V37" s="20"/>
      <c r="W37" s="13">
        <f t="shared" si="4"/>
        <v>0.38400000000000012</v>
      </c>
      <c r="X37" s="13">
        <f t="shared" si="5"/>
        <v>5.4719999999999995</v>
      </c>
      <c r="Y37" s="17"/>
      <c r="Z37" s="20"/>
      <c r="AA37" s="13">
        <f t="shared" si="14"/>
        <v>4</v>
      </c>
      <c r="AB37" s="13">
        <f t="shared" si="15"/>
        <v>1</v>
      </c>
      <c r="AC37" s="17"/>
      <c r="AD37" s="20"/>
      <c r="AE37" s="14">
        <f t="shared" si="16"/>
        <v>7.0000000000000007E-2</v>
      </c>
      <c r="AF37" s="14">
        <f t="shared" si="17"/>
        <v>7.0000000000000007E-2</v>
      </c>
      <c r="AG37" s="17"/>
      <c r="AH37" s="20"/>
      <c r="AI37" s="13">
        <f t="shared" si="10"/>
        <v>0.10752000000000005</v>
      </c>
      <c r="AJ37" s="13">
        <f t="shared" si="11"/>
        <v>0.38303999999999999</v>
      </c>
      <c r="AK37" s="13">
        <f t="shared" si="12"/>
        <v>0.49056000000000005</v>
      </c>
      <c r="AL37" s="17"/>
      <c r="AM37" s="20"/>
      <c r="AN37" s="14">
        <f t="shared" si="6"/>
        <v>8.9312940112771042E-6</v>
      </c>
      <c r="AO37" s="14">
        <f t="shared" si="7"/>
        <v>1.0343962112435003E-5</v>
      </c>
      <c r="AP37" s="17"/>
      <c r="AQ37" s="20"/>
      <c r="AR37" s="13">
        <f t="shared" si="8"/>
        <v>1.0846470095724308</v>
      </c>
      <c r="AS37" s="13">
        <f t="shared" si="9"/>
        <v>3.8640549716017816</v>
      </c>
      <c r="AT37" s="13">
        <f t="shared" si="13"/>
        <v>4.9487019811742119</v>
      </c>
      <c r="AU37" s="19"/>
    </row>
    <row r="38" spans="1:47" x14ac:dyDescent="0.25">
      <c r="A38" s="12" t="str">
        <f>+WEO_Data!C88</f>
        <v>Mauritius</v>
      </c>
      <c r="B38" s="62">
        <v>25029.41</v>
      </c>
      <c r="C38" s="13">
        <v>1.2669999999999999</v>
      </c>
      <c r="D38" s="57">
        <f t="shared" si="18"/>
        <v>3.8645049467910124</v>
      </c>
      <c r="E38" s="12">
        <v>3</v>
      </c>
      <c r="F38" s="17"/>
      <c r="G38" s="20"/>
      <c r="H38" s="14">
        <v>0.05</v>
      </c>
      <c r="I38" s="15">
        <f t="shared" ref="I38:I69" si="19">1-H38</f>
        <v>0.95</v>
      </c>
      <c r="J38" s="17"/>
      <c r="K38" s="20"/>
      <c r="L38" s="13">
        <f t="shared" ref="L38:L69" si="20">+H38*C38*1000</f>
        <v>63.35</v>
      </c>
      <c r="M38" s="13">
        <f t="shared" ref="M38:M69" si="21">+I38*C38*1000</f>
        <v>1203.6499999999999</v>
      </c>
      <c r="N38" s="17"/>
      <c r="O38" s="20"/>
      <c r="P38" s="27">
        <v>0.4</v>
      </c>
      <c r="Q38" s="17"/>
      <c r="R38" s="20"/>
      <c r="S38" s="16">
        <v>0.2</v>
      </c>
      <c r="T38" s="16">
        <v>0.15</v>
      </c>
      <c r="U38" s="17"/>
      <c r="V38" s="20"/>
      <c r="W38" s="13">
        <f t="shared" ref="W38:W69" si="22">+S38*P38*L38</f>
        <v>5.0680000000000014</v>
      </c>
      <c r="X38" s="13">
        <f t="shared" ref="X38:X69" si="23">+T38*P38*M38</f>
        <v>72.218999999999994</v>
      </c>
      <c r="Y38" s="17"/>
      <c r="Z38" s="20"/>
      <c r="AA38" s="13">
        <f t="shared" si="14"/>
        <v>4</v>
      </c>
      <c r="AB38" s="13">
        <f t="shared" si="15"/>
        <v>1</v>
      </c>
      <c r="AC38" s="17"/>
      <c r="AD38" s="20"/>
      <c r="AE38" s="14">
        <f t="shared" si="16"/>
        <v>7.0000000000000007E-2</v>
      </c>
      <c r="AF38" s="14">
        <f t="shared" si="17"/>
        <v>7.0000000000000007E-2</v>
      </c>
      <c r="AG38" s="17"/>
      <c r="AH38" s="20"/>
      <c r="AI38" s="13">
        <f t="shared" si="10"/>
        <v>1.4190400000000005</v>
      </c>
      <c r="AJ38" s="13">
        <f t="shared" si="11"/>
        <v>5.0553299999999997</v>
      </c>
      <c r="AK38" s="13">
        <f t="shared" si="12"/>
        <v>6.4743700000000004</v>
      </c>
      <c r="AL38" s="17"/>
      <c r="AM38" s="20"/>
      <c r="AN38" s="14">
        <f t="shared" ref="AN38:AN69" si="24">+AI38/AI$151</f>
        <v>1.1787447408633427E-4</v>
      </c>
      <c r="AO38" s="14">
        <f t="shared" ref="AO38:AO69" si="25">+AJ38/AJ$151</f>
        <v>1.3651874996307447E-4</v>
      </c>
      <c r="AP38" s="17"/>
      <c r="AQ38" s="20"/>
      <c r="AR38" s="13">
        <f t="shared" ref="AR38:AR69" si="26">+AN38*AR$151</f>
        <v>14.315080845086142</v>
      </c>
      <c r="AS38" s="13">
        <f t="shared" ref="AS38:AS69" si="27">+AO38*AS$151</f>
        <v>50.997475510619346</v>
      </c>
      <c r="AT38" s="13">
        <f t="shared" si="13"/>
        <v>65.312556355705482</v>
      </c>
      <c r="AU38" s="19"/>
    </row>
    <row r="39" spans="1:47" x14ac:dyDescent="0.25">
      <c r="A39" s="12" t="str">
        <f>+WEO_Data!C84</f>
        <v>Maldives</v>
      </c>
      <c r="B39" s="62">
        <v>23154.141</v>
      </c>
      <c r="C39" s="13">
        <v>0.372</v>
      </c>
      <c r="D39" s="57">
        <f t="shared" si="18"/>
        <v>3.574966107199355</v>
      </c>
      <c r="E39" s="12">
        <v>3</v>
      </c>
      <c r="F39" s="17"/>
      <c r="G39" s="20"/>
      <c r="H39" s="14">
        <f t="shared" ref="H39:H70" si="28">+H38</f>
        <v>0.05</v>
      </c>
      <c r="I39" s="15">
        <f t="shared" si="19"/>
        <v>0.95</v>
      </c>
      <c r="J39" s="17"/>
      <c r="K39" s="20"/>
      <c r="L39" s="13">
        <f t="shared" si="20"/>
        <v>18.600000000000001</v>
      </c>
      <c r="M39" s="13">
        <f t="shared" si="21"/>
        <v>353.4</v>
      </c>
      <c r="N39" s="17"/>
      <c r="O39" s="20"/>
      <c r="P39" s="27">
        <v>0.4</v>
      </c>
      <c r="Q39" s="17"/>
      <c r="R39" s="20"/>
      <c r="S39" s="16">
        <v>0.2</v>
      </c>
      <c r="T39" s="16">
        <v>0.15</v>
      </c>
      <c r="U39" s="17"/>
      <c r="V39" s="20"/>
      <c r="W39" s="13">
        <f t="shared" si="22"/>
        <v>1.4880000000000004</v>
      </c>
      <c r="X39" s="13">
        <f t="shared" si="23"/>
        <v>21.203999999999997</v>
      </c>
      <c r="Y39" s="17"/>
      <c r="Z39" s="20"/>
      <c r="AA39" s="13">
        <f t="shared" si="14"/>
        <v>4</v>
      </c>
      <c r="AB39" s="13">
        <f t="shared" si="15"/>
        <v>1</v>
      </c>
      <c r="AC39" s="17"/>
      <c r="AD39" s="20"/>
      <c r="AE39" s="14">
        <f t="shared" si="16"/>
        <v>7.0000000000000007E-2</v>
      </c>
      <c r="AF39" s="14">
        <f t="shared" si="17"/>
        <v>7.0000000000000007E-2</v>
      </c>
      <c r="AG39" s="17"/>
      <c r="AH39" s="20"/>
      <c r="AI39" s="13">
        <f t="shared" si="10"/>
        <v>0.41664000000000018</v>
      </c>
      <c r="AJ39" s="13">
        <f t="shared" si="11"/>
        <v>1.48428</v>
      </c>
      <c r="AK39" s="13">
        <f t="shared" si="12"/>
        <v>1.9009200000000002</v>
      </c>
      <c r="AL39" s="17"/>
      <c r="AM39" s="20"/>
      <c r="AN39" s="14">
        <f t="shared" si="24"/>
        <v>3.4608764293698776E-5</v>
      </c>
      <c r="AO39" s="14">
        <f t="shared" si="25"/>
        <v>4.0082853185685641E-5</v>
      </c>
      <c r="AP39" s="17"/>
      <c r="AQ39" s="20"/>
      <c r="AR39" s="13">
        <f t="shared" si="26"/>
        <v>4.2030071620931686</v>
      </c>
      <c r="AS39" s="13">
        <f t="shared" si="27"/>
        <v>14.973213014956906</v>
      </c>
      <c r="AT39" s="13">
        <f t="shared" si="13"/>
        <v>19.176220177050077</v>
      </c>
      <c r="AU39" s="19"/>
    </row>
    <row r="40" spans="1:47" x14ac:dyDescent="0.25">
      <c r="A40" s="12" t="str">
        <f>+WEO_Data!C47</f>
        <v>Equatorial Guinea</v>
      </c>
      <c r="B40" s="62">
        <v>21441.148000000001</v>
      </c>
      <c r="C40" s="13">
        <v>1.36</v>
      </c>
      <c r="D40" s="57">
        <f t="shared" si="18"/>
        <v>3.3104824488822642</v>
      </c>
      <c r="E40" s="12">
        <v>3</v>
      </c>
      <c r="F40" s="17"/>
      <c r="G40" s="20"/>
      <c r="H40" s="14">
        <f t="shared" si="28"/>
        <v>0.05</v>
      </c>
      <c r="I40" s="15">
        <f t="shared" si="19"/>
        <v>0.95</v>
      </c>
      <c r="J40" s="17"/>
      <c r="K40" s="20"/>
      <c r="L40" s="13">
        <f t="shared" si="20"/>
        <v>68</v>
      </c>
      <c r="M40" s="13">
        <f t="shared" si="21"/>
        <v>1292</v>
      </c>
      <c r="N40" s="17"/>
      <c r="O40" s="20"/>
      <c r="P40" s="27">
        <v>0.4</v>
      </c>
      <c r="Q40" s="17"/>
      <c r="R40" s="20"/>
      <c r="S40" s="16">
        <v>0.2</v>
      </c>
      <c r="T40" s="16">
        <v>0.15</v>
      </c>
      <c r="U40" s="17"/>
      <c r="V40" s="20"/>
      <c r="W40" s="13">
        <f t="shared" si="22"/>
        <v>5.4400000000000013</v>
      </c>
      <c r="X40" s="13">
        <f t="shared" si="23"/>
        <v>77.52</v>
      </c>
      <c r="Y40" s="17"/>
      <c r="Z40" s="20"/>
      <c r="AA40" s="13">
        <f t="shared" si="14"/>
        <v>4</v>
      </c>
      <c r="AB40" s="13">
        <f t="shared" si="15"/>
        <v>1</v>
      </c>
      <c r="AC40" s="17"/>
      <c r="AD40" s="20"/>
      <c r="AE40" s="14">
        <f t="shared" si="16"/>
        <v>7.0000000000000007E-2</v>
      </c>
      <c r="AF40" s="14">
        <f t="shared" si="17"/>
        <v>7.0000000000000007E-2</v>
      </c>
      <c r="AG40" s="17"/>
      <c r="AH40" s="20"/>
      <c r="AI40" s="13">
        <f t="shared" si="10"/>
        <v>1.5232000000000006</v>
      </c>
      <c r="AJ40" s="13">
        <f t="shared" si="11"/>
        <v>5.4264000000000001</v>
      </c>
      <c r="AK40" s="13">
        <f t="shared" si="12"/>
        <v>6.9496000000000002</v>
      </c>
      <c r="AL40" s="17"/>
      <c r="AM40" s="20"/>
      <c r="AN40" s="14">
        <f t="shared" si="24"/>
        <v>1.2652666515975897E-4</v>
      </c>
      <c r="AO40" s="14">
        <f t="shared" si="25"/>
        <v>1.465394632594959E-4</v>
      </c>
      <c r="AP40" s="17"/>
      <c r="AQ40" s="20"/>
      <c r="AR40" s="13">
        <f t="shared" si="26"/>
        <v>15.365832635609435</v>
      </c>
      <c r="AS40" s="13">
        <f t="shared" si="27"/>
        <v>54.740778764358581</v>
      </c>
      <c r="AT40" s="13">
        <f t="shared" si="13"/>
        <v>70.106611399968017</v>
      </c>
      <c r="AU40" s="19"/>
    </row>
    <row r="41" spans="1:47" x14ac:dyDescent="0.25">
      <c r="A41" s="12" t="str">
        <f>+WEO_Data!C52</f>
        <v>Gabon</v>
      </c>
      <c r="B41" s="62">
        <v>19158.805</v>
      </c>
      <c r="C41" s="13">
        <v>2.08</v>
      </c>
      <c r="D41" s="57">
        <f t="shared" si="18"/>
        <v>2.9580919684924414</v>
      </c>
      <c r="E41" s="12">
        <v>3</v>
      </c>
      <c r="F41" s="17"/>
      <c r="G41" s="20"/>
      <c r="H41" s="14">
        <f t="shared" si="28"/>
        <v>0.05</v>
      </c>
      <c r="I41" s="15">
        <f t="shared" si="19"/>
        <v>0.95</v>
      </c>
      <c r="J41" s="17"/>
      <c r="K41" s="20"/>
      <c r="L41" s="13">
        <f t="shared" si="20"/>
        <v>104.00000000000001</v>
      </c>
      <c r="M41" s="13">
        <f t="shared" si="21"/>
        <v>1976</v>
      </c>
      <c r="N41" s="17"/>
      <c r="O41" s="20"/>
      <c r="P41" s="27">
        <v>0.4</v>
      </c>
      <c r="Q41" s="17"/>
      <c r="R41" s="20"/>
      <c r="S41" s="16">
        <v>0.2</v>
      </c>
      <c r="T41" s="16">
        <v>0.15</v>
      </c>
      <c r="U41" s="17"/>
      <c r="V41" s="20"/>
      <c r="W41" s="13">
        <f t="shared" si="22"/>
        <v>8.3200000000000021</v>
      </c>
      <c r="X41" s="13">
        <f t="shared" si="23"/>
        <v>118.56</v>
      </c>
      <c r="Y41" s="17"/>
      <c r="Z41" s="20"/>
      <c r="AA41" s="13">
        <f t="shared" si="14"/>
        <v>4</v>
      </c>
      <c r="AB41" s="13">
        <f t="shared" si="15"/>
        <v>1</v>
      </c>
      <c r="AC41" s="17"/>
      <c r="AD41" s="20"/>
      <c r="AE41" s="14">
        <f t="shared" si="16"/>
        <v>7.0000000000000007E-2</v>
      </c>
      <c r="AF41" s="14">
        <f t="shared" si="17"/>
        <v>7.0000000000000007E-2</v>
      </c>
      <c r="AG41" s="17"/>
      <c r="AH41" s="20"/>
      <c r="AI41" s="13">
        <f t="shared" si="10"/>
        <v>2.329600000000001</v>
      </c>
      <c r="AJ41" s="13">
        <f t="shared" si="11"/>
        <v>8.2992000000000008</v>
      </c>
      <c r="AK41" s="13">
        <f t="shared" si="12"/>
        <v>10.628800000000002</v>
      </c>
      <c r="AL41" s="17"/>
      <c r="AM41" s="20"/>
      <c r="AN41" s="14">
        <f t="shared" si="24"/>
        <v>1.9351137024433725E-4</v>
      </c>
      <c r="AO41" s="14">
        <f t="shared" si="25"/>
        <v>2.2411917910275845E-4</v>
      </c>
      <c r="AP41" s="17"/>
      <c r="AQ41" s="20"/>
      <c r="AR41" s="13">
        <f t="shared" si="26"/>
        <v>23.500685207402665</v>
      </c>
      <c r="AS41" s="13">
        <f t="shared" si="27"/>
        <v>83.72119105137196</v>
      </c>
      <c r="AT41" s="13">
        <f t="shared" si="13"/>
        <v>107.22187625877463</v>
      </c>
      <c r="AU41" s="19"/>
    </row>
    <row r="42" spans="1:47" x14ac:dyDescent="0.25">
      <c r="A42" s="12" t="str">
        <f>+WEO_Data!C21</f>
        <v>Botswana</v>
      </c>
      <c r="B42" s="62">
        <v>18653.684000000001</v>
      </c>
      <c r="C42" s="13">
        <v>2.3780000000000001</v>
      </c>
      <c r="D42" s="57">
        <f t="shared" si="18"/>
        <v>2.8801020117484337</v>
      </c>
      <c r="E42" s="12">
        <v>3</v>
      </c>
      <c r="F42" s="17"/>
      <c r="G42" s="20"/>
      <c r="H42" s="14">
        <f t="shared" si="28"/>
        <v>0.05</v>
      </c>
      <c r="I42" s="15">
        <f t="shared" si="19"/>
        <v>0.95</v>
      </c>
      <c r="J42" s="17"/>
      <c r="K42" s="20"/>
      <c r="L42" s="13">
        <f t="shared" si="20"/>
        <v>118.9</v>
      </c>
      <c r="M42" s="13">
        <f t="shared" si="21"/>
        <v>2259.1</v>
      </c>
      <c r="N42" s="17"/>
      <c r="O42" s="20"/>
      <c r="P42" s="27">
        <v>0.4</v>
      </c>
      <c r="Q42" s="17"/>
      <c r="R42" s="20"/>
      <c r="S42" s="16">
        <v>0.2</v>
      </c>
      <c r="T42" s="16">
        <v>0.15</v>
      </c>
      <c r="U42" s="17"/>
      <c r="V42" s="20"/>
      <c r="W42" s="13">
        <f t="shared" si="22"/>
        <v>9.5120000000000022</v>
      </c>
      <c r="X42" s="13">
        <f t="shared" si="23"/>
        <v>135.54599999999999</v>
      </c>
      <c r="Y42" s="17"/>
      <c r="Z42" s="20"/>
      <c r="AA42" s="13">
        <f t="shared" si="14"/>
        <v>4</v>
      </c>
      <c r="AB42" s="13">
        <f t="shared" si="15"/>
        <v>1</v>
      </c>
      <c r="AC42" s="17"/>
      <c r="AD42" s="20"/>
      <c r="AE42" s="14">
        <f t="shared" si="16"/>
        <v>7.0000000000000007E-2</v>
      </c>
      <c r="AF42" s="14">
        <f t="shared" si="17"/>
        <v>7.0000000000000007E-2</v>
      </c>
      <c r="AG42" s="17"/>
      <c r="AH42" s="20"/>
      <c r="AI42" s="13">
        <f t="shared" si="10"/>
        <v>2.6633600000000008</v>
      </c>
      <c r="AJ42" s="13">
        <f t="shared" si="11"/>
        <v>9.4882200000000001</v>
      </c>
      <c r="AK42" s="13">
        <f t="shared" si="12"/>
        <v>12.151580000000001</v>
      </c>
      <c r="AL42" s="17"/>
      <c r="AM42" s="20"/>
      <c r="AN42" s="14">
        <f t="shared" si="24"/>
        <v>2.2123559540434323E-4</v>
      </c>
      <c r="AO42" s="14">
        <f t="shared" si="25"/>
        <v>2.5622856149344207E-4</v>
      </c>
      <c r="AP42" s="17"/>
      <c r="AQ42" s="20"/>
      <c r="AR42" s="13">
        <f t="shared" si="26"/>
        <v>26.86761029961708</v>
      </c>
      <c r="AS42" s="13">
        <f t="shared" si="27"/>
        <v>95.715861692385815</v>
      </c>
      <c r="AT42" s="13">
        <f t="shared" si="13"/>
        <v>122.5834719920029</v>
      </c>
      <c r="AU42" s="19"/>
    </row>
    <row r="43" spans="1:47" x14ac:dyDescent="0.25">
      <c r="A43" s="12" t="str">
        <f>+WEO_Data!C133</f>
        <v>Suriname</v>
      </c>
      <c r="B43" s="62">
        <v>15525.825000000001</v>
      </c>
      <c r="C43" s="13">
        <v>0.59799999999999998</v>
      </c>
      <c r="D43" s="57">
        <f t="shared" si="18"/>
        <v>2.3971650756254972</v>
      </c>
      <c r="E43" s="12">
        <v>3</v>
      </c>
      <c r="F43" s="17"/>
      <c r="G43" s="20"/>
      <c r="H43" s="14">
        <f t="shared" si="28"/>
        <v>0.05</v>
      </c>
      <c r="I43" s="15">
        <f t="shared" si="19"/>
        <v>0.95</v>
      </c>
      <c r="J43" s="17"/>
      <c r="K43" s="20"/>
      <c r="L43" s="13">
        <f t="shared" si="20"/>
        <v>29.9</v>
      </c>
      <c r="M43" s="13">
        <f t="shared" si="21"/>
        <v>568.09999999999991</v>
      </c>
      <c r="N43" s="17"/>
      <c r="O43" s="20"/>
      <c r="P43" s="27">
        <v>0.4</v>
      </c>
      <c r="Q43" s="17"/>
      <c r="R43" s="20"/>
      <c r="S43" s="16">
        <v>0.2</v>
      </c>
      <c r="T43" s="16">
        <v>0.15</v>
      </c>
      <c r="U43" s="17"/>
      <c r="V43" s="20"/>
      <c r="W43" s="13">
        <f t="shared" si="22"/>
        <v>2.3920000000000003</v>
      </c>
      <c r="X43" s="13">
        <f t="shared" si="23"/>
        <v>34.085999999999991</v>
      </c>
      <c r="Y43" s="17"/>
      <c r="Z43" s="20"/>
      <c r="AA43" s="13">
        <f t="shared" si="14"/>
        <v>4</v>
      </c>
      <c r="AB43" s="13">
        <f t="shared" si="15"/>
        <v>1</v>
      </c>
      <c r="AC43" s="17"/>
      <c r="AD43" s="20"/>
      <c r="AE43" s="14">
        <f t="shared" si="16"/>
        <v>7.0000000000000007E-2</v>
      </c>
      <c r="AF43" s="14">
        <f t="shared" si="17"/>
        <v>7.0000000000000007E-2</v>
      </c>
      <c r="AG43" s="17"/>
      <c r="AH43" s="20"/>
      <c r="AI43" s="13">
        <f t="shared" si="10"/>
        <v>0.66976000000000013</v>
      </c>
      <c r="AJ43" s="13">
        <f t="shared" si="11"/>
        <v>2.3860199999999998</v>
      </c>
      <c r="AK43" s="13">
        <f t="shared" si="12"/>
        <v>3.0557799999999999</v>
      </c>
      <c r="AL43" s="17"/>
      <c r="AM43" s="20"/>
      <c r="AN43" s="14">
        <f t="shared" si="24"/>
        <v>5.5634518945246946E-5</v>
      </c>
      <c r="AO43" s="14">
        <f t="shared" si="25"/>
        <v>6.4434263992043043E-5</v>
      </c>
      <c r="AP43" s="17"/>
      <c r="AQ43" s="20"/>
      <c r="AR43" s="13">
        <f t="shared" si="26"/>
        <v>6.7564469971282648</v>
      </c>
      <c r="AS43" s="13">
        <f t="shared" si="27"/>
        <v>24.069842427269432</v>
      </c>
      <c r="AT43" s="13">
        <f t="shared" si="13"/>
        <v>30.826289424397697</v>
      </c>
      <c r="AU43" s="19"/>
    </row>
    <row r="44" spans="1:47" x14ac:dyDescent="0.25">
      <c r="A44" s="12" t="str">
        <f>+WEO_Data!C126</f>
        <v>South Africa</v>
      </c>
      <c r="B44" s="62">
        <v>13865.191999999999</v>
      </c>
      <c r="C44" s="13">
        <v>58.643000000000001</v>
      </c>
      <c r="D44" s="57">
        <f t="shared" si="18"/>
        <v>2.1407657260881168</v>
      </c>
      <c r="E44" s="12">
        <v>3</v>
      </c>
      <c r="F44" s="17"/>
      <c r="G44" s="20"/>
      <c r="H44" s="14">
        <f t="shared" si="28"/>
        <v>0.05</v>
      </c>
      <c r="I44" s="15">
        <f t="shared" si="19"/>
        <v>0.95</v>
      </c>
      <c r="J44" s="17"/>
      <c r="K44" s="20"/>
      <c r="L44" s="13">
        <f t="shared" si="20"/>
        <v>2932.15</v>
      </c>
      <c r="M44" s="13">
        <f t="shared" si="21"/>
        <v>55710.85</v>
      </c>
      <c r="N44" s="17"/>
      <c r="O44" s="20"/>
      <c r="P44" s="27">
        <v>0.4</v>
      </c>
      <c r="Q44" s="17"/>
      <c r="R44" s="20"/>
      <c r="S44" s="16">
        <v>0.2</v>
      </c>
      <c r="T44" s="16">
        <v>0.15</v>
      </c>
      <c r="U44" s="17"/>
      <c r="V44" s="20"/>
      <c r="W44" s="13">
        <f t="shared" si="22"/>
        <v>234.57200000000006</v>
      </c>
      <c r="X44" s="13">
        <f t="shared" si="23"/>
        <v>3342.6509999999998</v>
      </c>
      <c r="Y44" s="17"/>
      <c r="Z44" s="20"/>
      <c r="AA44" s="13">
        <f t="shared" si="14"/>
        <v>4</v>
      </c>
      <c r="AB44" s="13">
        <f t="shared" si="15"/>
        <v>1</v>
      </c>
      <c r="AC44" s="17"/>
      <c r="AD44" s="20"/>
      <c r="AE44" s="14">
        <f t="shared" si="16"/>
        <v>7.0000000000000007E-2</v>
      </c>
      <c r="AF44" s="14">
        <f t="shared" si="17"/>
        <v>7.0000000000000007E-2</v>
      </c>
      <c r="AG44" s="17"/>
      <c r="AH44" s="20"/>
      <c r="AI44" s="13">
        <f t="shared" si="10"/>
        <v>65.680160000000029</v>
      </c>
      <c r="AJ44" s="13">
        <f t="shared" si="11"/>
        <v>233.98557000000002</v>
      </c>
      <c r="AK44" s="13">
        <f t="shared" si="12"/>
        <v>299.66573000000005</v>
      </c>
      <c r="AL44" s="17"/>
      <c r="AM44" s="20"/>
      <c r="AN44" s="14">
        <f t="shared" si="24"/>
        <v>5.4558111948262832E-3</v>
      </c>
      <c r="AO44" s="14">
        <f t="shared" si="25"/>
        <v>6.318760105828396E-3</v>
      </c>
      <c r="AP44" s="17"/>
      <c r="AQ44" s="20"/>
      <c r="AR44" s="13">
        <f t="shared" si="26"/>
        <v>662.5724435662089</v>
      </c>
      <c r="AS44" s="13">
        <f t="shared" si="27"/>
        <v>2360.4143302046182</v>
      </c>
      <c r="AT44" s="13">
        <f t="shared" si="13"/>
        <v>3022.9867737708273</v>
      </c>
      <c r="AU44" s="19"/>
    </row>
    <row r="45" spans="1:47" x14ac:dyDescent="0.25">
      <c r="A45" s="12" t="str">
        <f>+WEO_Data!C98</f>
        <v>Nauru</v>
      </c>
      <c r="B45" s="62">
        <v>12432.891</v>
      </c>
      <c r="C45" s="13">
        <v>1.2999999999999999E-2</v>
      </c>
      <c r="D45" s="57">
        <f t="shared" si="18"/>
        <v>1.9196205093293632</v>
      </c>
      <c r="E45" s="12">
        <v>3</v>
      </c>
      <c r="F45" s="17"/>
      <c r="G45" s="20"/>
      <c r="H45" s="14">
        <f t="shared" si="28"/>
        <v>0.05</v>
      </c>
      <c r="I45" s="15">
        <f t="shared" si="19"/>
        <v>0.95</v>
      </c>
      <c r="J45" s="17"/>
      <c r="K45" s="20"/>
      <c r="L45" s="13">
        <f t="shared" si="20"/>
        <v>0.65</v>
      </c>
      <c r="M45" s="13">
        <f t="shared" si="21"/>
        <v>12.349999999999998</v>
      </c>
      <c r="N45" s="17"/>
      <c r="O45" s="20"/>
      <c r="P45" s="27">
        <v>0.4</v>
      </c>
      <c r="Q45" s="17"/>
      <c r="R45" s="20"/>
      <c r="S45" s="16">
        <v>0.2</v>
      </c>
      <c r="T45" s="16">
        <v>0.15</v>
      </c>
      <c r="U45" s="17"/>
      <c r="V45" s="20"/>
      <c r="W45" s="13">
        <f t="shared" si="22"/>
        <v>5.2000000000000011E-2</v>
      </c>
      <c r="X45" s="13">
        <f t="shared" si="23"/>
        <v>0.74099999999999988</v>
      </c>
      <c r="Y45" s="17"/>
      <c r="Z45" s="20"/>
      <c r="AA45" s="13">
        <f t="shared" si="14"/>
        <v>4</v>
      </c>
      <c r="AB45" s="13">
        <f t="shared" si="15"/>
        <v>1</v>
      </c>
      <c r="AC45" s="17"/>
      <c r="AD45" s="20"/>
      <c r="AE45" s="14">
        <f t="shared" si="16"/>
        <v>7.0000000000000007E-2</v>
      </c>
      <c r="AF45" s="14">
        <f t="shared" si="17"/>
        <v>7.0000000000000007E-2</v>
      </c>
      <c r="AG45" s="17"/>
      <c r="AH45" s="20"/>
      <c r="AI45" s="13">
        <f t="shared" si="10"/>
        <v>1.4560000000000005E-2</v>
      </c>
      <c r="AJ45" s="13">
        <f t="shared" si="11"/>
        <v>5.1869999999999999E-2</v>
      </c>
      <c r="AK45" s="13">
        <f t="shared" si="12"/>
        <v>6.6430000000000003E-2</v>
      </c>
      <c r="AL45" s="17"/>
      <c r="AM45" s="20"/>
      <c r="AN45" s="14">
        <f t="shared" si="24"/>
        <v>1.2094460640271076E-6</v>
      </c>
      <c r="AO45" s="14">
        <f t="shared" si="25"/>
        <v>1.4007448693922402E-6</v>
      </c>
      <c r="AP45" s="17"/>
      <c r="AQ45" s="20"/>
      <c r="AR45" s="13">
        <f t="shared" si="26"/>
        <v>0.14687928254626664</v>
      </c>
      <c r="AS45" s="13">
        <f t="shared" si="27"/>
        <v>0.52325744407107466</v>
      </c>
      <c r="AT45" s="13">
        <f t="shared" si="13"/>
        <v>0.67013672661734125</v>
      </c>
      <c r="AU45" s="19"/>
    </row>
    <row r="46" spans="1:47" x14ac:dyDescent="0.25">
      <c r="A46" s="12" t="str">
        <f>+WEO_Data!C97</f>
        <v>Namibia</v>
      </c>
      <c r="B46" s="62">
        <v>11369.129000000001</v>
      </c>
      <c r="C46" s="13">
        <v>2.46</v>
      </c>
      <c r="D46" s="57">
        <f t="shared" si="18"/>
        <v>1.7553771847280921</v>
      </c>
      <c r="E46" s="12">
        <v>3</v>
      </c>
      <c r="F46" s="17"/>
      <c r="G46" s="20"/>
      <c r="H46" s="14">
        <f t="shared" si="28"/>
        <v>0.05</v>
      </c>
      <c r="I46" s="15">
        <f t="shared" si="19"/>
        <v>0.95</v>
      </c>
      <c r="J46" s="17"/>
      <c r="K46" s="20"/>
      <c r="L46" s="13">
        <f t="shared" si="20"/>
        <v>123</v>
      </c>
      <c r="M46" s="13">
        <f t="shared" si="21"/>
        <v>2336.9999999999995</v>
      </c>
      <c r="N46" s="17"/>
      <c r="O46" s="20"/>
      <c r="P46" s="27">
        <v>0.4</v>
      </c>
      <c r="Q46" s="17"/>
      <c r="R46" s="20"/>
      <c r="S46" s="16">
        <v>0.2</v>
      </c>
      <c r="T46" s="16">
        <v>0.15</v>
      </c>
      <c r="U46" s="17"/>
      <c r="V46" s="20"/>
      <c r="W46" s="13">
        <f t="shared" si="22"/>
        <v>9.8400000000000016</v>
      </c>
      <c r="X46" s="13">
        <f t="shared" si="23"/>
        <v>140.21999999999997</v>
      </c>
      <c r="Y46" s="17"/>
      <c r="Z46" s="20"/>
      <c r="AA46" s="13">
        <f t="shared" si="14"/>
        <v>4</v>
      </c>
      <c r="AB46" s="13">
        <f t="shared" si="15"/>
        <v>1</v>
      </c>
      <c r="AC46" s="17"/>
      <c r="AD46" s="20"/>
      <c r="AE46" s="14">
        <f t="shared" si="16"/>
        <v>7.0000000000000007E-2</v>
      </c>
      <c r="AF46" s="14">
        <f t="shared" si="17"/>
        <v>7.0000000000000007E-2</v>
      </c>
      <c r="AG46" s="17"/>
      <c r="AH46" s="20"/>
      <c r="AI46" s="13">
        <f t="shared" si="10"/>
        <v>2.7552000000000008</v>
      </c>
      <c r="AJ46" s="13">
        <f t="shared" si="11"/>
        <v>9.8153999999999986</v>
      </c>
      <c r="AK46" s="13">
        <f t="shared" si="12"/>
        <v>12.570599999999999</v>
      </c>
      <c r="AL46" s="17"/>
      <c r="AM46" s="20"/>
      <c r="AN46" s="14">
        <f t="shared" si="24"/>
        <v>2.2886440903897574E-4</v>
      </c>
      <c r="AO46" s="14">
        <f t="shared" si="25"/>
        <v>2.6506402913114695E-4</v>
      </c>
      <c r="AP46" s="17"/>
      <c r="AQ46" s="20"/>
      <c r="AR46" s="13">
        <f t="shared" si="26"/>
        <v>27.79407962029353</v>
      </c>
      <c r="AS46" s="13">
        <f t="shared" si="27"/>
        <v>99.016408647295663</v>
      </c>
      <c r="AT46" s="13">
        <f t="shared" si="13"/>
        <v>126.81048826758919</v>
      </c>
      <c r="AU46" s="19"/>
    </row>
    <row r="47" spans="1:47" x14ac:dyDescent="0.25">
      <c r="A47" s="12" t="str">
        <f>+WEO_Data!C49</f>
        <v>Eswatini</v>
      </c>
      <c r="B47" s="62">
        <v>11088.686</v>
      </c>
      <c r="C47" s="13">
        <v>1.109</v>
      </c>
      <c r="D47" s="57">
        <f t="shared" si="18"/>
        <v>1.7120771884120418</v>
      </c>
      <c r="E47" s="12">
        <v>3</v>
      </c>
      <c r="F47" s="17"/>
      <c r="G47" s="20"/>
      <c r="H47" s="14">
        <f t="shared" si="28"/>
        <v>0.05</v>
      </c>
      <c r="I47" s="15">
        <f t="shared" si="19"/>
        <v>0.95</v>
      </c>
      <c r="J47" s="17"/>
      <c r="K47" s="20"/>
      <c r="L47" s="13">
        <f t="shared" si="20"/>
        <v>55.45</v>
      </c>
      <c r="M47" s="13">
        <f t="shared" si="21"/>
        <v>1053.55</v>
      </c>
      <c r="N47" s="17"/>
      <c r="O47" s="20"/>
      <c r="P47" s="27">
        <v>0.4</v>
      </c>
      <c r="Q47" s="17"/>
      <c r="R47" s="20"/>
      <c r="S47" s="16">
        <v>0.2</v>
      </c>
      <c r="T47" s="16">
        <v>0.15</v>
      </c>
      <c r="U47" s="17"/>
      <c r="V47" s="20"/>
      <c r="W47" s="13">
        <f t="shared" si="22"/>
        <v>4.4360000000000008</v>
      </c>
      <c r="X47" s="13">
        <f t="shared" si="23"/>
        <v>63.212999999999994</v>
      </c>
      <c r="Y47" s="17"/>
      <c r="Z47" s="20"/>
      <c r="AA47" s="13">
        <f t="shared" si="14"/>
        <v>4</v>
      </c>
      <c r="AB47" s="13">
        <f t="shared" si="15"/>
        <v>1</v>
      </c>
      <c r="AC47" s="17"/>
      <c r="AD47" s="20"/>
      <c r="AE47" s="14">
        <f t="shared" si="16"/>
        <v>7.0000000000000007E-2</v>
      </c>
      <c r="AF47" s="14">
        <f t="shared" si="17"/>
        <v>7.0000000000000007E-2</v>
      </c>
      <c r="AG47" s="17"/>
      <c r="AH47" s="20"/>
      <c r="AI47" s="13">
        <f t="shared" si="10"/>
        <v>1.2420800000000003</v>
      </c>
      <c r="AJ47" s="13">
        <f t="shared" si="11"/>
        <v>4.4249099999999997</v>
      </c>
      <c r="AK47" s="13">
        <f t="shared" si="12"/>
        <v>5.6669900000000002</v>
      </c>
      <c r="AL47" s="17"/>
      <c r="AM47" s="20"/>
      <c r="AN47" s="14">
        <f t="shared" si="24"/>
        <v>1.0317505269277401E-4</v>
      </c>
      <c r="AO47" s="14">
        <f t="shared" si="25"/>
        <v>1.1949431231969186E-4</v>
      </c>
      <c r="AP47" s="17"/>
      <c r="AQ47" s="20"/>
      <c r="AR47" s="13">
        <f t="shared" si="26"/>
        <v>12.529932641831513</v>
      </c>
      <c r="AS47" s="13">
        <f t="shared" si="27"/>
        <v>44.63788503652475</v>
      </c>
      <c r="AT47" s="13">
        <f t="shared" si="13"/>
        <v>57.167817678356265</v>
      </c>
      <c r="AU47" s="19"/>
    </row>
    <row r="48" spans="1:47" x14ac:dyDescent="0.25">
      <c r="A48" s="12" t="str">
        <f>+WEO_Data!C60</f>
        <v>Guyana</v>
      </c>
      <c r="B48" s="62">
        <v>8974.3559999999998</v>
      </c>
      <c r="C48" s="13">
        <v>0.78500000000000003</v>
      </c>
      <c r="D48" s="57">
        <f t="shared" si="18"/>
        <v>1.3856276738550211</v>
      </c>
      <c r="E48" s="12">
        <v>3</v>
      </c>
      <c r="F48" s="17"/>
      <c r="G48" s="20"/>
      <c r="H48" s="14">
        <f t="shared" si="28"/>
        <v>0.05</v>
      </c>
      <c r="I48" s="15">
        <f t="shared" si="19"/>
        <v>0.95</v>
      </c>
      <c r="J48" s="17"/>
      <c r="K48" s="20"/>
      <c r="L48" s="13">
        <f t="shared" si="20"/>
        <v>39.250000000000007</v>
      </c>
      <c r="M48" s="13">
        <f t="shared" si="21"/>
        <v>745.75</v>
      </c>
      <c r="N48" s="17"/>
      <c r="O48" s="20"/>
      <c r="P48" s="27">
        <v>0.4</v>
      </c>
      <c r="Q48" s="17"/>
      <c r="R48" s="20"/>
      <c r="S48" s="16">
        <v>0.2</v>
      </c>
      <c r="T48" s="16">
        <v>0.15</v>
      </c>
      <c r="U48" s="17"/>
      <c r="V48" s="20"/>
      <c r="W48" s="13">
        <f t="shared" si="22"/>
        <v>3.140000000000001</v>
      </c>
      <c r="X48" s="13">
        <f t="shared" si="23"/>
        <v>44.744999999999997</v>
      </c>
      <c r="Y48" s="17"/>
      <c r="Z48" s="20"/>
      <c r="AA48" s="13">
        <f t="shared" si="14"/>
        <v>4</v>
      </c>
      <c r="AB48" s="13">
        <f t="shared" si="15"/>
        <v>1</v>
      </c>
      <c r="AC48" s="17"/>
      <c r="AD48" s="20"/>
      <c r="AE48" s="14">
        <f t="shared" si="16"/>
        <v>7.0000000000000007E-2</v>
      </c>
      <c r="AF48" s="14">
        <f t="shared" si="17"/>
        <v>7.0000000000000007E-2</v>
      </c>
      <c r="AG48" s="17"/>
      <c r="AH48" s="20"/>
      <c r="AI48" s="13">
        <f t="shared" si="10"/>
        <v>0.87920000000000031</v>
      </c>
      <c r="AJ48" s="13">
        <f t="shared" si="11"/>
        <v>3.1321500000000002</v>
      </c>
      <c r="AK48" s="13">
        <f t="shared" si="12"/>
        <v>4.0113500000000002</v>
      </c>
      <c r="AL48" s="17"/>
      <c r="AM48" s="20"/>
      <c r="AN48" s="14">
        <f t="shared" si="24"/>
        <v>7.303193540471381E-5</v>
      </c>
      <c r="AO48" s="14">
        <f t="shared" si="25"/>
        <v>8.4583440190223735E-5</v>
      </c>
      <c r="AP48" s="17"/>
      <c r="AQ48" s="20"/>
      <c r="AR48" s="13">
        <f t="shared" si="26"/>
        <v>8.8692489845245621</v>
      </c>
      <c r="AS48" s="13">
        <f t="shared" si="27"/>
        <v>31.59669950736874</v>
      </c>
      <c r="AT48" s="13">
        <f t="shared" si="13"/>
        <v>40.4659484918933</v>
      </c>
      <c r="AU48" s="19"/>
    </row>
    <row r="49" spans="1:47" x14ac:dyDescent="0.25">
      <c r="A49" s="12" t="str">
        <f>+WEO_Data!C27</f>
        <v>Cabo Verde</v>
      </c>
      <c r="B49" s="62">
        <v>7727.277</v>
      </c>
      <c r="C49" s="13">
        <v>0.55900000000000005</v>
      </c>
      <c r="D49" s="57">
        <f t="shared" si="18"/>
        <v>1.1930804678066489</v>
      </c>
      <c r="E49" s="12">
        <v>3</v>
      </c>
      <c r="F49" s="17"/>
      <c r="G49" s="20"/>
      <c r="H49" s="14">
        <f t="shared" si="28"/>
        <v>0.05</v>
      </c>
      <c r="I49" s="15">
        <f t="shared" si="19"/>
        <v>0.95</v>
      </c>
      <c r="J49" s="17"/>
      <c r="K49" s="20"/>
      <c r="L49" s="13">
        <f t="shared" si="20"/>
        <v>27.950000000000003</v>
      </c>
      <c r="M49" s="13">
        <f t="shared" si="21"/>
        <v>531.05000000000007</v>
      </c>
      <c r="N49" s="17"/>
      <c r="O49" s="20"/>
      <c r="P49" s="27">
        <v>0.4</v>
      </c>
      <c r="Q49" s="17"/>
      <c r="R49" s="20"/>
      <c r="S49" s="16">
        <v>0.2</v>
      </c>
      <c r="T49" s="16">
        <v>0.15</v>
      </c>
      <c r="U49" s="17"/>
      <c r="V49" s="20"/>
      <c r="W49" s="13">
        <f t="shared" si="22"/>
        <v>2.2360000000000007</v>
      </c>
      <c r="X49" s="13">
        <f t="shared" si="23"/>
        <v>31.863000000000003</v>
      </c>
      <c r="Y49" s="17"/>
      <c r="Z49" s="20"/>
      <c r="AA49" s="13">
        <f t="shared" si="14"/>
        <v>4</v>
      </c>
      <c r="AB49" s="13">
        <f t="shared" si="15"/>
        <v>1</v>
      </c>
      <c r="AC49" s="17"/>
      <c r="AD49" s="20"/>
      <c r="AE49" s="14">
        <f t="shared" si="16"/>
        <v>7.0000000000000007E-2</v>
      </c>
      <c r="AF49" s="14">
        <f t="shared" si="17"/>
        <v>7.0000000000000007E-2</v>
      </c>
      <c r="AG49" s="17"/>
      <c r="AH49" s="20"/>
      <c r="AI49" s="13">
        <f t="shared" si="10"/>
        <v>0.62608000000000019</v>
      </c>
      <c r="AJ49" s="13">
        <f t="shared" si="11"/>
        <v>2.2304100000000004</v>
      </c>
      <c r="AK49" s="13">
        <f t="shared" si="12"/>
        <v>2.8564900000000009</v>
      </c>
      <c r="AL49" s="17"/>
      <c r="AM49" s="20"/>
      <c r="AN49" s="14">
        <f t="shared" si="24"/>
        <v>5.2006180753165626E-5</v>
      </c>
      <c r="AO49" s="14">
        <f t="shared" si="25"/>
        <v>6.0232029383866341E-5</v>
      </c>
      <c r="AP49" s="17"/>
      <c r="AQ49" s="20"/>
      <c r="AR49" s="13">
        <f t="shared" si="26"/>
        <v>6.315809149489465</v>
      </c>
      <c r="AS49" s="13">
        <f t="shared" si="27"/>
        <v>22.500070095056216</v>
      </c>
      <c r="AT49" s="13">
        <f t="shared" si="13"/>
        <v>28.81587924454568</v>
      </c>
      <c r="AU49" s="19"/>
    </row>
    <row r="50" spans="1:47" x14ac:dyDescent="0.25">
      <c r="A50" s="12" t="str">
        <f>+WEO_Data!C37</f>
        <v>Republic of Congo</v>
      </c>
      <c r="B50" s="62">
        <v>7118.8059999999996</v>
      </c>
      <c r="C50" s="13">
        <v>4.5679999999999996</v>
      </c>
      <c r="D50" s="57">
        <f t="shared" si="18"/>
        <v>1.0991334195350806</v>
      </c>
      <c r="E50" s="12">
        <v>3</v>
      </c>
      <c r="F50" s="17"/>
      <c r="G50" s="20"/>
      <c r="H50" s="14">
        <f t="shared" si="28"/>
        <v>0.05</v>
      </c>
      <c r="I50" s="15">
        <f t="shared" si="19"/>
        <v>0.95</v>
      </c>
      <c r="J50" s="17"/>
      <c r="K50" s="20"/>
      <c r="L50" s="13">
        <f t="shared" si="20"/>
        <v>228.4</v>
      </c>
      <c r="M50" s="13">
        <f t="shared" si="21"/>
        <v>4339.5999999999995</v>
      </c>
      <c r="N50" s="17"/>
      <c r="O50" s="20"/>
      <c r="P50" s="27">
        <v>0.4</v>
      </c>
      <c r="Q50" s="17"/>
      <c r="R50" s="20"/>
      <c r="S50" s="16">
        <v>0.2</v>
      </c>
      <c r="T50" s="16">
        <v>0.15</v>
      </c>
      <c r="U50" s="17"/>
      <c r="V50" s="20"/>
      <c r="W50" s="13">
        <f t="shared" si="22"/>
        <v>18.272000000000006</v>
      </c>
      <c r="X50" s="13">
        <f t="shared" si="23"/>
        <v>260.37599999999998</v>
      </c>
      <c r="Y50" s="17"/>
      <c r="Z50" s="20"/>
      <c r="AA50" s="13">
        <f t="shared" si="14"/>
        <v>4</v>
      </c>
      <c r="AB50" s="13">
        <f t="shared" si="15"/>
        <v>1</v>
      </c>
      <c r="AC50" s="17"/>
      <c r="AD50" s="20"/>
      <c r="AE50" s="14">
        <f t="shared" si="16"/>
        <v>7.0000000000000007E-2</v>
      </c>
      <c r="AF50" s="14">
        <f t="shared" si="17"/>
        <v>7.0000000000000007E-2</v>
      </c>
      <c r="AG50" s="17"/>
      <c r="AH50" s="20"/>
      <c r="AI50" s="13">
        <f t="shared" si="10"/>
        <v>5.1161600000000025</v>
      </c>
      <c r="AJ50" s="13">
        <f t="shared" si="11"/>
        <v>18.226320000000001</v>
      </c>
      <c r="AK50" s="13">
        <f t="shared" si="12"/>
        <v>23.342480000000002</v>
      </c>
      <c r="AL50" s="17"/>
      <c r="AM50" s="20"/>
      <c r="AN50" s="14">
        <f t="shared" si="24"/>
        <v>4.2498074003660219E-4</v>
      </c>
      <c r="AO50" s="14">
        <f t="shared" si="25"/>
        <v>4.9220019718336559E-4</v>
      </c>
      <c r="AP50" s="17"/>
      <c r="AQ50" s="20"/>
      <c r="AR50" s="13">
        <f t="shared" si="26"/>
        <v>51.611120205488156</v>
      </c>
      <c r="AS50" s="13">
        <f t="shared" si="27"/>
        <v>183.86461573205145</v>
      </c>
      <c r="AT50" s="13">
        <f t="shared" si="13"/>
        <v>235.47573593753961</v>
      </c>
      <c r="AU50" s="19"/>
    </row>
    <row r="51" spans="1:47" x14ac:dyDescent="0.25">
      <c r="A51" s="12" t="str">
        <f>+WEO_Data!C55</f>
        <v>Ghana</v>
      </c>
      <c r="B51" s="62">
        <v>6998.3109999999997</v>
      </c>
      <c r="C51" s="13">
        <v>30.167999999999999</v>
      </c>
      <c r="D51" s="57">
        <f t="shared" si="18"/>
        <v>1.0805291646379982</v>
      </c>
      <c r="E51" s="12">
        <v>3</v>
      </c>
      <c r="F51" s="17"/>
      <c r="G51" s="20"/>
      <c r="H51" s="14">
        <f t="shared" si="28"/>
        <v>0.05</v>
      </c>
      <c r="I51" s="15">
        <f t="shared" si="19"/>
        <v>0.95</v>
      </c>
      <c r="J51" s="17"/>
      <c r="K51" s="20"/>
      <c r="L51" s="13">
        <f t="shared" si="20"/>
        <v>1508.3999999999999</v>
      </c>
      <c r="M51" s="13">
        <f t="shared" si="21"/>
        <v>28659.599999999999</v>
      </c>
      <c r="N51" s="17"/>
      <c r="O51" s="20"/>
      <c r="P51" s="27">
        <v>0.4</v>
      </c>
      <c r="Q51" s="17"/>
      <c r="R51" s="20"/>
      <c r="S51" s="16">
        <v>0.2</v>
      </c>
      <c r="T51" s="16">
        <v>0.15</v>
      </c>
      <c r="U51" s="17"/>
      <c r="V51" s="20"/>
      <c r="W51" s="13">
        <f t="shared" si="22"/>
        <v>120.67200000000001</v>
      </c>
      <c r="X51" s="13">
        <f t="shared" si="23"/>
        <v>1719.5759999999998</v>
      </c>
      <c r="Y51" s="17"/>
      <c r="Z51" s="20"/>
      <c r="AA51" s="13">
        <f t="shared" si="14"/>
        <v>4</v>
      </c>
      <c r="AB51" s="13">
        <f t="shared" si="15"/>
        <v>1</v>
      </c>
      <c r="AC51" s="17"/>
      <c r="AD51" s="20"/>
      <c r="AE51" s="14">
        <f t="shared" si="16"/>
        <v>7.0000000000000007E-2</v>
      </c>
      <c r="AF51" s="14">
        <f t="shared" si="17"/>
        <v>7.0000000000000007E-2</v>
      </c>
      <c r="AG51" s="17"/>
      <c r="AH51" s="20"/>
      <c r="AI51" s="13">
        <f t="shared" si="10"/>
        <v>33.788160000000005</v>
      </c>
      <c r="AJ51" s="13">
        <f t="shared" si="11"/>
        <v>120.37031999999999</v>
      </c>
      <c r="AK51" s="13">
        <f t="shared" si="12"/>
        <v>154.15848</v>
      </c>
      <c r="AL51" s="17"/>
      <c r="AM51" s="20"/>
      <c r="AN51" s="14">
        <f t="shared" si="24"/>
        <v>2.8066591430438289E-3</v>
      </c>
      <c r="AO51" s="14">
        <f t="shared" si="25"/>
        <v>3.2505900938326997E-3</v>
      </c>
      <c r="AP51" s="17"/>
      <c r="AQ51" s="20"/>
      <c r="AR51" s="13">
        <f t="shared" si="26"/>
        <v>340.8503227581362</v>
      </c>
      <c r="AS51" s="13">
        <f t="shared" si="27"/>
        <v>1214.2792748258598</v>
      </c>
      <c r="AT51" s="13">
        <f t="shared" si="13"/>
        <v>1555.129597583996</v>
      </c>
      <c r="AU51" s="19"/>
    </row>
    <row r="52" spans="1:47" x14ac:dyDescent="0.25">
      <c r="A52" s="12" t="str">
        <f>+WEO_Data!C5</f>
        <v>Angola</v>
      </c>
      <c r="B52" s="62">
        <v>6763.3549999999996</v>
      </c>
      <c r="C52" s="13">
        <v>30.128</v>
      </c>
      <c r="D52" s="57">
        <f t="shared" si="18"/>
        <v>1.0442522957753988</v>
      </c>
      <c r="E52" s="12">
        <v>3</v>
      </c>
      <c r="F52" s="17"/>
      <c r="G52" s="20"/>
      <c r="H52" s="14">
        <f t="shared" si="28"/>
        <v>0.05</v>
      </c>
      <c r="I52" s="15">
        <f t="shared" si="19"/>
        <v>0.95</v>
      </c>
      <c r="J52" s="17"/>
      <c r="K52" s="20"/>
      <c r="L52" s="13">
        <f t="shared" si="20"/>
        <v>1506.4</v>
      </c>
      <c r="M52" s="13">
        <f t="shared" si="21"/>
        <v>28621.599999999999</v>
      </c>
      <c r="N52" s="17"/>
      <c r="O52" s="20"/>
      <c r="P52" s="27">
        <v>0.4</v>
      </c>
      <c r="Q52" s="17"/>
      <c r="R52" s="20"/>
      <c r="S52" s="16">
        <v>0.2</v>
      </c>
      <c r="T52" s="16">
        <v>0.15</v>
      </c>
      <c r="U52" s="17"/>
      <c r="V52" s="20"/>
      <c r="W52" s="13">
        <f t="shared" si="22"/>
        <v>120.51200000000003</v>
      </c>
      <c r="X52" s="13">
        <f t="shared" si="23"/>
        <v>1717.2959999999998</v>
      </c>
      <c r="Y52" s="17"/>
      <c r="Z52" s="20"/>
      <c r="AA52" s="13">
        <f t="shared" si="14"/>
        <v>4</v>
      </c>
      <c r="AB52" s="13">
        <f t="shared" si="15"/>
        <v>1</v>
      </c>
      <c r="AC52" s="17"/>
      <c r="AD52" s="20"/>
      <c r="AE52" s="14">
        <f t="shared" si="16"/>
        <v>7.0000000000000007E-2</v>
      </c>
      <c r="AF52" s="14">
        <f t="shared" si="17"/>
        <v>7.0000000000000007E-2</v>
      </c>
      <c r="AG52" s="17"/>
      <c r="AH52" s="20"/>
      <c r="AI52" s="13">
        <f t="shared" si="10"/>
        <v>33.74336000000001</v>
      </c>
      <c r="AJ52" s="13">
        <f t="shared" si="11"/>
        <v>120.21071999999999</v>
      </c>
      <c r="AK52" s="13">
        <f t="shared" si="12"/>
        <v>153.95408</v>
      </c>
      <c r="AL52" s="17"/>
      <c r="AM52" s="20"/>
      <c r="AN52" s="14">
        <f t="shared" si="24"/>
        <v>2.8029377705391305E-3</v>
      </c>
      <c r="AO52" s="14">
        <f t="shared" si="25"/>
        <v>3.2462801096191855E-3</v>
      </c>
      <c r="AP52" s="17"/>
      <c r="AQ52" s="20"/>
      <c r="AR52" s="13">
        <f t="shared" si="26"/>
        <v>340.39838650414777</v>
      </c>
      <c r="AS52" s="13">
        <f t="shared" si="27"/>
        <v>1212.669251921026</v>
      </c>
      <c r="AT52" s="13">
        <f t="shared" si="13"/>
        <v>1553.0676384251738</v>
      </c>
      <c r="AU52" s="19"/>
    </row>
    <row r="53" spans="1:47" x14ac:dyDescent="0.25">
      <c r="A53" s="12" t="str">
        <f>+WEO_Data!C140</f>
        <v>Tonga</v>
      </c>
      <c r="B53" s="62">
        <v>6495.8419999999996</v>
      </c>
      <c r="C53" s="13">
        <v>0.10100000000000001</v>
      </c>
      <c r="D53" s="57">
        <f t="shared" si="18"/>
        <v>1.0029486728841321</v>
      </c>
      <c r="E53" s="12">
        <v>3</v>
      </c>
      <c r="F53" s="17"/>
      <c r="G53" s="20"/>
      <c r="H53" s="14">
        <f t="shared" si="28"/>
        <v>0.05</v>
      </c>
      <c r="I53" s="15">
        <f t="shared" si="19"/>
        <v>0.95</v>
      </c>
      <c r="J53" s="17"/>
      <c r="K53" s="20"/>
      <c r="L53" s="13">
        <f t="shared" si="20"/>
        <v>5.0500000000000007</v>
      </c>
      <c r="M53" s="13">
        <f t="shared" si="21"/>
        <v>95.95</v>
      </c>
      <c r="N53" s="17"/>
      <c r="O53" s="20"/>
      <c r="P53" s="27">
        <v>0.4</v>
      </c>
      <c r="Q53" s="17"/>
      <c r="R53" s="20"/>
      <c r="S53" s="16">
        <v>0.2</v>
      </c>
      <c r="T53" s="16">
        <v>0.15</v>
      </c>
      <c r="U53" s="17"/>
      <c r="V53" s="20"/>
      <c r="W53" s="13">
        <f t="shared" si="22"/>
        <v>0.40400000000000014</v>
      </c>
      <c r="X53" s="13">
        <f t="shared" si="23"/>
        <v>5.7569999999999997</v>
      </c>
      <c r="Y53" s="17"/>
      <c r="Z53" s="20"/>
      <c r="AA53" s="13">
        <f t="shared" si="14"/>
        <v>4</v>
      </c>
      <c r="AB53" s="13">
        <f t="shared" si="15"/>
        <v>1</v>
      </c>
      <c r="AC53" s="17"/>
      <c r="AD53" s="20"/>
      <c r="AE53" s="14">
        <f t="shared" si="16"/>
        <v>7.0000000000000007E-2</v>
      </c>
      <c r="AF53" s="14">
        <f t="shared" si="17"/>
        <v>7.0000000000000007E-2</v>
      </c>
      <c r="AG53" s="17"/>
      <c r="AH53" s="20"/>
      <c r="AI53" s="13">
        <f t="shared" si="10"/>
        <v>0.11312000000000005</v>
      </c>
      <c r="AJ53" s="13">
        <f t="shared" si="11"/>
        <v>0.40299000000000001</v>
      </c>
      <c r="AK53" s="13">
        <f t="shared" si="12"/>
        <v>0.51611000000000007</v>
      </c>
      <c r="AL53" s="17"/>
      <c r="AM53" s="20"/>
      <c r="AN53" s="14">
        <f t="shared" si="24"/>
        <v>9.3964655743644524E-6</v>
      </c>
      <c r="AO53" s="14">
        <f t="shared" si="25"/>
        <v>1.0882710139124327E-5</v>
      </c>
      <c r="AP53" s="17"/>
      <c r="AQ53" s="20"/>
      <c r="AR53" s="13">
        <f t="shared" si="26"/>
        <v>1.1411390413209948</v>
      </c>
      <c r="AS53" s="13">
        <f t="shared" si="27"/>
        <v>4.0653078347060418</v>
      </c>
      <c r="AT53" s="13">
        <f t="shared" si="13"/>
        <v>5.2064468760270364</v>
      </c>
      <c r="AU53" s="19"/>
    </row>
    <row r="54" spans="1:47" x14ac:dyDescent="0.25">
      <c r="A54" s="12" t="str">
        <f>+WEO_Data!C102</f>
        <v>Nigeria</v>
      </c>
      <c r="B54" s="62">
        <v>6098.3419999999996</v>
      </c>
      <c r="C54" s="13">
        <v>199.20599999999999</v>
      </c>
      <c r="D54" s="57">
        <f t="shared" si="18"/>
        <v>0.94157524393197423</v>
      </c>
      <c r="E54" s="12">
        <v>3</v>
      </c>
      <c r="F54" s="17"/>
      <c r="G54" s="20"/>
      <c r="H54" s="14">
        <f t="shared" si="28"/>
        <v>0.05</v>
      </c>
      <c r="I54" s="15">
        <f t="shared" si="19"/>
        <v>0.95</v>
      </c>
      <c r="J54" s="17"/>
      <c r="K54" s="20"/>
      <c r="L54" s="13">
        <f t="shared" si="20"/>
        <v>9960.2999999999993</v>
      </c>
      <c r="M54" s="13">
        <f t="shared" si="21"/>
        <v>189245.69999999998</v>
      </c>
      <c r="N54" s="17"/>
      <c r="O54" s="20"/>
      <c r="P54" s="27">
        <v>0.4</v>
      </c>
      <c r="Q54" s="17"/>
      <c r="R54" s="20"/>
      <c r="S54" s="16">
        <v>0.2</v>
      </c>
      <c r="T54" s="16">
        <v>0.15</v>
      </c>
      <c r="U54" s="17"/>
      <c r="V54" s="20"/>
      <c r="W54" s="13">
        <f t="shared" si="22"/>
        <v>796.82400000000007</v>
      </c>
      <c r="X54" s="13">
        <f t="shared" si="23"/>
        <v>11354.741999999998</v>
      </c>
      <c r="Y54" s="17"/>
      <c r="Z54" s="20"/>
      <c r="AA54" s="13">
        <f t="shared" si="14"/>
        <v>4</v>
      </c>
      <c r="AB54" s="13">
        <f t="shared" si="15"/>
        <v>1</v>
      </c>
      <c r="AC54" s="17"/>
      <c r="AD54" s="20"/>
      <c r="AE54" s="14">
        <f t="shared" si="16"/>
        <v>7.0000000000000007E-2</v>
      </c>
      <c r="AF54" s="14">
        <f t="shared" si="17"/>
        <v>7.0000000000000007E-2</v>
      </c>
      <c r="AG54" s="17"/>
      <c r="AH54" s="20"/>
      <c r="AI54" s="13">
        <f t="shared" si="10"/>
        <v>223.11072000000004</v>
      </c>
      <c r="AJ54" s="13">
        <f t="shared" si="11"/>
        <v>794.83193999999992</v>
      </c>
      <c r="AK54" s="13">
        <f t="shared" si="12"/>
        <v>1017.9426599999999</v>
      </c>
      <c r="AL54" s="17"/>
      <c r="AM54" s="20"/>
      <c r="AN54" s="14">
        <f t="shared" si="24"/>
        <v>1.853299327927569E-2</v>
      </c>
      <c r="AO54" s="14">
        <f t="shared" si="25"/>
        <v>2.146436788093466E-2</v>
      </c>
      <c r="AP54" s="17"/>
      <c r="AQ54" s="20"/>
      <c r="AR54" s="13">
        <f t="shared" si="26"/>
        <v>2250.7103353008915</v>
      </c>
      <c r="AS54" s="13">
        <f t="shared" si="27"/>
        <v>8018.155569509423</v>
      </c>
      <c r="AT54" s="13">
        <f t="shared" si="13"/>
        <v>10268.865904810315</v>
      </c>
      <c r="AU54" s="19"/>
    </row>
    <row r="55" spans="1:47" x14ac:dyDescent="0.25">
      <c r="A55" s="12" t="str">
        <f>+WEO_Data!C39</f>
        <v>Côte d'Ivoire</v>
      </c>
      <c r="B55" s="62">
        <v>4454.1040000000003</v>
      </c>
      <c r="C55" s="13">
        <v>26.274999999999999</v>
      </c>
      <c r="D55" s="57">
        <f t="shared" si="18"/>
        <v>0.68770725884156436</v>
      </c>
      <c r="E55" s="12">
        <v>3</v>
      </c>
      <c r="F55" s="17"/>
      <c r="G55" s="20"/>
      <c r="H55" s="14">
        <f t="shared" si="28"/>
        <v>0.05</v>
      </c>
      <c r="I55" s="15">
        <f t="shared" si="19"/>
        <v>0.95</v>
      </c>
      <c r="J55" s="17"/>
      <c r="K55" s="20"/>
      <c r="L55" s="13">
        <f t="shared" si="20"/>
        <v>1313.75</v>
      </c>
      <c r="M55" s="13">
        <f t="shared" si="21"/>
        <v>24961.249999999996</v>
      </c>
      <c r="N55" s="17"/>
      <c r="O55" s="20"/>
      <c r="P55" s="27">
        <v>0.4</v>
      </c>
      <c r="Q55" s="17"/>
      <c r="R55" s="20"/>
      <c r="S55" s="16">
        <v>0.2</v>
      </c>
      <c r="T55" s="16">
        <v>0.15</v>
      </c>
      <c r="U55" s="17"/>
      <c r="V55" s="20"/>
      <c r="W55" s="13">
        <f t="shared" si="22"/>
        <v>105.10000000000002</v>
      </c>
      <c r="X55" s="13">
        <f t="shared" si="23"/>
        <v>1497.6749999999997</v>
      </c>
      <c r="Y55" s="17"/>
      <c r="Z55" s="20"/>
      <c r="AA55" s="13">
        <f t="shared" si="14"/>
        <v>4</v>
      </c>
      <c r="AB55" s="13">
        <f t="shared" si="15"/>
        <v>1</v>
      </c>
      <c r="AC55" s="17"/>
      <c r="AD55" s="20"/>
      <c r="AE55" s="14">
        <f t="shared" si="16"/>
        <v>7.0000000000000007E-2</v>
      </c>
      <c r="AF55" s="14">
        <f t="shared" si="17"/>
        <v>7.0000000000000007E-2</v>
      </c>
      <c r="AG55" s="17"/>
      <c r="AH55" s="20"/>
      <c r="AI55" s="13">
        <f t="shared" si="10"/>
        <v>29.428000000000008</v>
      </c>
      <c r="AJ55" s="13">
        <f t="shared" si="11"/>
        <v>104.83725</v>
      </c>
      <c r="AK55" s="13">
        <f t="shared" si="12"/>
        <v>134.26525000000001</v>
      </c>
      <c r="AL55" s="17"/>
      <c r="AM55" s="20"/>
      <c r="AN55" s="14">
        <f t="shared" si="24"/>
        <v>2.4444765640240194E-3</v>
      </c>
      <c r="AO55" s="14">
        <f t="shared" si="25"/>
        <v>2.831120880252393E-3</v>
      </c>
      <c r="AP55" s="17"/>
      <c r="AQ55" s="20"/>
      <c r="AR55" s="13">
        <f t="shared" si="26"/>
        <v>296.86562683870426</v>
      </c>
      <c r="AS55" s="13">
        <f t="shared" si="27"/>
        <v>1057.5837956128835</v>
      </c>
      <c r="AT55" s="13">
        <f t="shared" si="13"/>
        <v>1354.4494224515877</v>
      </c>
      <c r="AU55" s="19"/>
    </row>
    <row r="56" spans="1:47" x14ac:dyDescent="0.25">
      <c r="A56" s="12" t="str">
        <f>+WEO_Data!C145</f>
        <v>Tuvalu</v>
      </c>
      <c r="B56" s="62">
        <v>4275.2169999999996</v>
      </c>
      <c r="C56" s="13">
        <v>1.0999999999999999E-2</v>
      </c>
      <c r="D56" s="57">
        <f t="shared" si="18"/>
        <v>0.66008736303033233</v>
      </c>
      <c r="E56" s="12">
        <v>3</v>
      </c>
      <c r="F56" s="17"/>
      <c r="G56" s="20"/>
      <c r="H56" s="14">
        <f t="shared" si="28"/>
        <v>0.05</v>
      </c>
      <c r="I56" s="15">
        <f t="shared" si="19"/>
        <v>0.95</v>
      </c>
      <c r="J56" s="17"/>
      <c r="K56" s="20"/>
      <c r="L56" s="13">
        <f t="shared" si="20"/>
        <v>0.55000000000000004</v>
      </c>
      <c r="M56" s="13">
        <f t="shared" si="21"/>
        <v>10.45</v>
      </c>
      <c r="N56" s="17"/>
      <c r="O56" s="20"/>
      <c r="P56" s="27">
        <v>0.4</v>
      </c>
      <c r="Q56" s="17"/>
      <c r="R56" s="20"/>
      <c r="S56" s="16">
        <v>0.2</v>
      </c>
      <c r="T56" s="16">
        <v>0.15</v>
      </c>
      <c r="U56" s="17"/>
      <c r="V56" s="20"/>
      <c r="W56" s="13">
        <f t="shared" si="22"/>
        <v>4.4000000000000011E-2</v>
      </c>
      <c r="X56" s="13">
        <f t="shared" si="23"/>
        <v>0.62699999999999989</v>
      </c>
      <c r="Y56" s="17"/>
      <c r="Z56" s="20"/>
      <c r="AA56" s="13">
        <f t="shared" si="14"/>
        <v>4</v>
      </c>
      <c r="AB56" s="13">
        <f t="shared" si="15"/>
        <v>1</v>
      </c>
      <c r="AC56" s="17"/>
      <c r="AD56" s="20"/>
      <c r="AE56" s="14">
        <f t="shared" si="16"/>
        <v>7.0000000000000007E-2</v>
      </c>
      <c r="AF56" s="14">
        <f t="shared" si="17"/>
        <v>7.0000000000000007E-2</v>
      </c>
      <c r="AG56" s="17"/>
      <c r="AH56" s="20"/>
      <c r="AI56" s="13">
        <f t="shared" si="10"/>
        <v>1.2320000000000005E-2</v>
      </c>
      <c r="AJ56" s="13">
        <f t="shared" si="11"/>
        <v>4.3889999999999998E-2</v>
      </c>
      <c r="AK56" s="13">
        <f t="shared" si="12"/>
        <v>5.6210000000000003E-2</v>
      </c>
      <c r="AL56" s="17"/>
      <c r="AM56" s="20"/>
      <c r="AN56" s="14">
        <f t="shared" si="24"/>
        <v>1.023377438792168E-6</v>
      </c>
      <c r="AO56" s="14">
        <f t="shared" si="25"/>
        <v>1.1852456587165108E-6</v>
      </c>
      <c r="AP56" s="17"/>
      <c r="AQ56" s="20"/>
      <c r="AR56" s="13">
        <f t="shared" si="26"/>
        <v>0.12428246984684099</v>
      </c>
      <c r="AS56" s="13">
        <f t="shared" si="27"/>
        <v>0.44275629882937084</v>
      </c>
      <c r="AT56" s="13">
        <f t="shared" si="13"/>
        <v>0.56703876867621184</v>
      </c>
      <c r="AU56" s="19"/>
    </row>
    <row r="57" spans="1:47" x14ac:dyDescent="0.25">
      <c r="A57" s="12" t="str">
        <f>+WEO_Data!C87</f>
        <v>Mauritania</v>
      </c>
      <c r="B57" s="62">
        <v>4200.9059999999999</v>
      </c>
      <c r="C57" s="13">
        <v>4.6740000000000004</v>
      </c>
      <c r="D57" s="57">
        <f t="shared" si="18"/>
        <v>0.64861385138539207</v>
      </c>
      <c r="E57" s="12">
        <v>3</v>
      </c>
      <c r="F57" s="17"/>
      <c r="G57" s="20"/>
      <c r="H57" s="14">
        <f t="shared" si="28"/>
        <v>0.05</v>
      </c>
      <c r="I57" s="15">
        <f t="shared" si="19"/>
        <v>0.95</v>
      </c>
      <c r="J57" s="17"/>
      <c r="K57" s="20"/>
      <c r="L57" s="13">
        <f t="shared" si="20"/>
        <v>233.70000000000002</v>
      </c>
      <c r="M57" s="13">
        <f t="shared" si="21"/>
        <v>4440.3</v>
      </c>
      <c r="N57" s="17"/>
      <c r="O57" s="20"/>
      <c r="P57" s="27">
        <v>0.4</v>
      </c>
      <c r="Q57" s="17"/>
      <c r="R57" s="20"/>
      <c r="S57" s="16">
        <v>0.2</v>
      </c>
      <c r="T57" s="16">
        <v>0.15</v>
      </c>
      <c r="U57" s="17"/>
      <c r="V57" s="20"/>
      <c r="W57" s="13">
        <f t="shared" si="22"/>
        <v>18.696000000000005</v>
      </c>
      <c r="X57" s="13">
        <f t="shared" si="23"/>
        <v>266.41800000000001</v>
      </c>
      <c r="Y57" s="17"/>
      <c r="Z57" s="20"/>
      <c r="AA57" s="13">
        <f t="shared" si="14"/>
        <v>4</v>
      </c>
      <c r="AB57" s="13">
        <f t="shared" si="15"/>
        <v>1</v>
      </c>
      <c r="AC57" s="17"/>
      <c r="AD57" s="20"/>
      <c r="AE57" s="14">
        <f t="shared" si="16"/>
        <v>7.0000000000000007E-2</v>
      </c>
      <c r="AF57" s="14">
        <f t="shared" si="17"/>
        <v>7.0000000000000007E-2</v>
      </c>
      <c r="AG57" s="17"/>
      <c r="AH57" s="20"/>
      <c r="AI57" s="13">
        <f t="shared" si="10"/>
        <v>5.2348800000000022</v>
      </c>
      <c r="AJ57" s="13">
        <f t="shared" si="11"/>
        <v>18.649260000000002</v>
      </c>
      <c r="AK57" s="13">
        <f t="shared" si="12"/>
        <v>23.884140000000002</v>
      </c>
      <c r="AL57" s="17"/>
      <c r="AM57" s="20"/>
      <c r="AN57" s="14">
        <f t="shared" si="24"/>
        <v>4.3484237717405399E-4</v>
      </c>
      <c r="AO57" s="14">
        <f t="shared" si="25"/>
        <v>5.0362165534917932E-4</v>
      </c>
      <c r="AP57" s="17"/>
      <c r="AQ57" s="20"/>
      <c r="AR57" s="13">
        <f t="shared" si="26"/>
        <v>52.808751278557715</v>
      </c>
      <c r="AS57" s="13">
        <f t="shared" si="27"/>
        <v>188.1311764298618</v>
      </c>
      <c r="AT57" s="13">
        <f t="shared" si="13"/>
        <v>240.9399277084195</v>
      </c>
      <c r="AU57" s="19"/>
    </row>
    <row r="58" spans="1:47" x14ac:dyDescent="0.25">
      <c r="A58" s="12" t="str">
        <f>+WEO_Data!C155</f>
        <v>Zambia</v>
      </c>
      <c r="B58" s="62">
        <v>4176.6540000000005</v>
      </c>
      <c r="C58" s="13">
        <v>18.321000000000002</v>
      </c>
      <c r="D58" s="57">
        <f t="shared" si="18"/>
        <v>0.64486937742577521</v>
      </c>
      <c r="E58" s="12">
        <v>3</v>
      </c>
      <c r="F58" s="17"/>
      <c r="G58" s="20"/>
      <c r="H58" s="14">
        <f t="shared" si="28"/>
        <v>0.05</v>
      </c>
      <c r="I58" s="15">
        <f t="shared" si="19"/>
        <v>0.95</v>
      </c>
      <c r="J58" s="17"/>
      <c r="K58" s="20"/>
      <c r="L58" s="13">
        <f t="shared" si="20"/>
        <v>916.05000000000018</v>
      </c>
      <c r="M58" s="13">
        <f t="shared" si="21"/>
        <v>17404.95</v>
      </c>
      <c r="N58" s="17"/>
      <c r="O58" s="20"/>
      <c r="P58" s="27">
        <v>0.4</v>
      </c>
      <c r="Q58" s="17"/>
      <c r="R58" s="20"/>
      <c r="S58" s="16">
        <v>0.2</v>
      </c>
      <c r="T58" s="16">
        <v>0.15</v>
      </c>
      <c r="U58" s="17"/>
      <c r="V58" s="20"/>
      <c r="W58" s="13">
        <f t="shared" si="22"/>
        <v>73.284000000000034</v>
      </c>
      <c r="X58" s="13">
        <f t="shared" si="23"/>
        <v>1044.297</v>
      </c>
      <c r="Y58" s="17"/>
      <c r="Z58" s="20"/>
      <c r="AA58" s="13">
        <f t="shared" si="14"/>
        <v>4</v>
      </c>
      <c r="AB58" s="13">
        <f t="shared" si="15"/>
        <v>1</v>
      </c>
      <c r="AC58" s="17"/>
      <c r="AD58" s="20"/>
      <c r="AE58" s="14">
        <f t="shared" si="16"/>
        <v>7.0000000000000007E-2</v>
      </c>
      <c r="AF58" s="14">
        <f t="shared" si="17"/>
        <v>7.0000000000000007E-2</v>
      </c>
      <c r="AG58" s="17"/>
      <c r="AH58" s="20"/>
      <c r="AI58" s="13">
        <f t="shared" si="10"/>
        <v>20.519520000000011</v>
      </c>
      <c r="AJ58" s="13">
        <f t="shared" si="11"/>
        <v>73.100790000000003</v>
      </c>
      <c r="AK58" s="13">
        <f t="shared" si="12"/>
        <v>93.620310000000018</v>
      </c>
      <c r="AL58" s="17"/>
      <c r="AM58" s="20"/>
      <c r="AN58" s="14">
        <f t="shared" si="24"/>
        <v>1.7044816414646649E-3</v>
      </c>
      <c r="AO58" s="14">
        <f t="shared" si="25"/>
        <v>1.9740805193950179E-3</v>
      </c>
      <c r="AP58" s="17"/>
      <c r="AQ58" s="20"/>
      <c r="AR58" s="13">
        <f t="shared" si="26"/>
        <v>206.99810273308859</v>
      </c>
      <c r="AS58" s="13">
        <f t="shared" si="27"/>
        <v>737.4307409866276</v>
      </c>
      <c r="AT58" s="13">
        <f t="shared" si="13"/>
        <v>944.42884371971616</v>
      </c>
      <c r="AU58" s="19"/>
    </row>
    <row r="59" spans="1:47" x14ac:dyDescent="0.25">
      <c r="A59" s="12" t="str">
        <f>+WEO_Data!C132</f>
        <v>Sudan</v>
      </c>
      <c r="B59" s="62">
        <v>4088.712</v>
      </c>
      <c r="C59" s="13">
        <v>43.222000000000001</v>
      </c>
      <c r="D59" s="57">
        <f t="shared" si="18"/>
        <v>0.63129125896310678</v>
      </c>
      <c r="E59" s="12">
        <v>3</v>
      </c>
      <c r="F59" s="17"/>
      <c r="G59" s="20"/>
      <c r="H59" s="14">
        <f t="shared" si="28"/>
        <v>0.05</v>
      </c>
      <c r="I59" s="15">
        <f t="shared" si="19"/>
        <v>0.95</v>
      </c>
      <c r="J59" s="17"/>
      <c r="K59" s="20"/>
      <c r="L59" s="13">
        <f t="shared" si="20"/>
        <v>2161.1000000000004</v>
      </c>
      <c r="M59" s="13">
        <f t="shared" si="21"/>
        <v>41060.899999999994</v>
      </c>
      <c r="N59" s="17"/>
      <c r="O59" s="20"/>
      <c r="P59" s="27">
        <v>0.4</v>
      </c>
      <c r="Q59" s="17"/>
      <c r="R59" s="20"/>
      <c r="S59" s="16">
        <v>0.2</v>
      </c>
      <c r="T59" s="16">
        <v>0.15</v>
      </c>
      <c r="U59" s="17"/>
      <c r="V59" s="20"/>
      <c r="W59" s="13">
        <f t="shared" si="22"/>
        <v>172.88800000000006</v>
      </c>
      <c r="X59" s="13">
        <f t="shared" si="23"/>
        <v>2463.6539999999995</v>
      </c>
      <c r="Y59" s="17"/>
      <c r="Z59" s="20"/>
      <c r="AA59" s="13">
        <f t="shared" si="14"/>
        <v>4</v>
      </c>
      <c r="AB59" s="13">
        <f t="shared" si="15"/>
        <v>1</v>
      </c>
      <c r="AC59" s="17"/>
      <c r="AD59" s="20"/>
      <c r="AE59" s="14">
        <f t="shared" si="16"/>
        <v>7.0000000000000007E-2</v>
      </c>
      <c r="AF59" s="14">
        <f t="shared" si="17"/>
        <v>7.0000000000000007E-2</v>
      </c>
      <c r="AG59" s="17"/>
      <c r="AH59" s="20"/>
      <c r="AI59" s="13">
        <f t="shared" si="10"/>
        <v>48.40864000000002</v>
      </c>
      <c r="AJ59" s="13">
        <f t="shared" si="11"/>
        <v>172.45577999999998</v>
      </c>
      <c r="AK59" s="13">
        <f t="shared" si="12"/>
        <v>220.86442</v>
      </c>
      <c r="AL59" s="17"/>
      <c r="AM59" s="20"/>
      <c r="AN59" s="14">
        <f t="shared" si="24"/>
        <v>4.021129059952281E-3</v>
      </c>
      <c r="AO59" s="14">
        <f t="shared" si="25"/>
        <v>4.6571534419131838E-3</v>
      </c>
      <c r="AP59" s="17"/>
      <c r="AQ59" s="20"/>
      <c r="AR59" s="13">
        <f t="shared" si="26"/>
        <v>488.33971924728746</v>
      </c>
      <c r="AS59" s="13">
        <f t="shared" si="27"/>
        <v>1739.7102498184604</v>
      </c>
      <c r="AT59" s="13">
        <f t="shared" si="13"/>
        <v>2228.049969065748</v>
      </c>
      <c r="AU59" s="19"/>
    </row>
    <row r="60" spans="1:47" x14ac:dyDescent="0.25">
      <c r="A60" s="12" t="str">
        <f>+WEO_Data!C41</f>
        <v>Djibouti</v>
      </c>
      <c r="B60" s="62">
        <v>3999.252</v>
      </c>
      <c r="C60" s="13">
        <v>1.0780000000000001</v>
      </c>
      <c r="D60" s="57">
        <f t="shared" si="18"/>
        <v>0.61747876348119468</v>
      </c>
      <c r="E60" s="12">
        <v>3</v>
      </c>
      <c r="F60" s="17"/>
      <c r="G60" s="20"/>
      <c r="H60" s="14">
        <f t="shared" si="28"/>
        <v>0.05</v>
      </c>
      <c r="I60" s="15">
        <f t="shared" si="19"/>
        <v>0.95</v>
      </c>
      <c r="J60" s="17"/>
      <c r="K60" s="20"/>
      <c r="L60" s="13">
        <f t="shared" si="20"/>
        <v>53.900000000000006</v>
      </c>
      <c r="M60" s="13">
        <f t="shared" si="21"/>
        <v>1024.0999999999999</v>
      </c>
      <c r="N60" s="17"/>
      <c r="O60" s="20"/>
      <c r="P60" s="27">
        <v>0.4</v>
      </c>
      <c r="Q60" s="17"/>
      <c r="R60" s="20"/>
      <c r="S60" s="16">
        <v>0.2</v>
      </c>
      <c r="T60" s="16">
        <v>0.15</v>
      </c>
      <c r="U60" s="17"/>
      <c r="V60" s="20"/>
      <c r="W60" s="13">
        <f t="shared" si="22"/>
        <v>4.3120000000000012</v>
      </c>
      <c r="X60" s="13">
        <f t="shared" si="23"/>
        <v>61.445999999999991</v>
      </c>
      <c r="Y60" s="17"/>
      <c r="Z60" s="20"/>
      <c r="AA60" s="13">
        <f t="shared" si="14"/>
        <v>4</v>
      </c>
      <c r="AB60" s="13">
        <f t="shared" si="15"/>
        <v>1</v>
      </c>
      <c r="AC60" s="17"/>
      <c r="AD60" s="20"/>
      <c r="AE60" s="14">
        <f t="shared" si="16"/>
        <v>7.0000000000000007E-2</v>
      </c>
      <c r="AF60" s="14">
        <f t="shared" si="17"/>
        <v>7.0000000000000007E-2</v>
      </c>
      <c r="AG60" s="17"/>
      <c r="AH60" s="20"/>
      <c r="AI60" s="13">
        <f t="shared" si="10"/>
        <v>1.2073600000000004</v>
      </c>
      <c r="AJ60" s="13">
        <f t="shared" si="11"/>
        <v>4.3012199999999998</v>
      </c>
      <c r="AK60" s="13">
        <f t="shared" si="12"/>
        <v>5.5085800000000003</v>
      </c>
      <c r="AL60" s="17"/>
      <c r="AM60" s="20"/>
      <c r="AN60" s="14">
        <f t="shared" si="24"/>
        <v>1.0029098900163247E-4</v>
      </c>
      <c r="AO60" s="14">
        <f t="shared" si="25"/>
        <v>1.1615407455421806E-4</v>
      </c>
      <c r="AP60" s="17"/>
      <c r="AQ60" s="20"/>
      <c r="AR60" s="13">
        <f t="shared" si="26"/>
        <v>12.179682044990418</v>
      </c>
      <c r="AS60" s="13">
        <f t="shared" si="27"/>
        <v>43.390117285278343</v>
      </c>
      <c r="AT60" s="13">
        <f t="shared" si="13"/>
        <v>55.569799330268765</v>
      </c>
      <c r="AU60" s="19"/>
    </row>
    <row r="61" spans="1:47" x14ac:dyDescent="0.25">
      <c r="A61" s="12" t="str">
        <f>+WEO_Data!C29</f>
        <v>Cameroon</v>
      </c>
      <c r="B61" s="62">
        <v>3964.6460000000002</v>
      </c>
      <c r="C61" s="13">
        <v>25.506</v>
      </c>
      <c r="D61" s="57">
        <f t="shared" si="18"/>
        <v>0.61213564679611709</v>
      </c>
      <c r="E61" s="12">
        <v>3</v>
      </c>
      <c r="F61" s="17"/>
      <c r="G61" s="20"/>
      <c r="H61" s="14">
        <f t="shared" si="28"/>
        <v>0.05</v>
      </c>
      <c r="I61" s="15">
        <f t="shared" si="19"/>
        <v>0.95</v>
      </c>
      <c r="J61" s="17"/>
      <c r="K61" s="20"/>
      <c r="L61" s="13">
        <f t="shared" si="20"/>
        <v>1275.3000000000002</v>
      </c>
      <c r="M61" s="13">
        <f t="shared" si="21"/>
        <v>24230.699999999997</v>
      </c>
      <c r="N61" s="17"/>
      <c r="O61" s="20"/>
      <c r="P61" s="27">
        <v>0.4</v>
      </c>
      <c r="Q61" s="17"/>
      <c r="R61" s="20"/>
      <c r="S61" s="16">
        <v>0.2</v>
      </c>
      <c r="T61" s="16">
        <v>0.15</v>
      </c>
      <c r="U61" s="17"/>
      <c r="V61" s="20"/>
      <c r="W61" s="13">
        <f t="shared" si="22"/>
        <v>102.02400000000003</v>
      </c>
      <c r="X61" s="13">
        <f t="shared" si="23"/>
        <v>1453.8419999999999</v>
      </c>
      <c r="Y61" s="17"/>
      <c r="Z61" s="20"/>
      <c r="AA61" s="13">
        <f t="shared" si="14"/>
        <v>4</v>
      </c>
      <c r="AB61" s="13">
        <f t="shared" si="15"/>
        <v>1</v>
      </c>
      <c r="AC61" s="17"/>
      <c r="AD61" s="20"/>
      <c r="AE61" s="14">
        <f t="shared" si="16"/>
        <v>7.0000000000000007E-2</v>
      </c>
      <c r="AF61" s="14">
        <f t="shared" si="17"/>
        <v>7.0000000000000007E-2</v>
      </c>
      <c r="AG61" s="17"/>
      <c r="AH61" s="20"/>
      <c r="AI61" s="13">
        <f t="shared" si="10"/>
        <v>28.566720000000011</v>
      </c>
      <c r="AJ61" s="13">
        <f t="shared" si="11"/>
        <v>101.76894</v>
      </c>
      <c r="AK61" s="13">
        <f t="shared" si="12"/>
        <v>130.33566000000002</v>
      </c>
      <c r="AL61" s="17"/>
      <c r="AM61" s="20"/>
      <c r="AN61" s="14">
        <f t="shared" si="24"/>
        <v>2.3729331776211854E-3</v>
      </c>
      <c r="AO61" s="14">
        <f t="shared" si="25"/>
        <v>2.7482614337475753E-3</v>
      </c>
      <c r="AP61" s="17"/>
      <c r="AQ61" s="20"/>
      <c r="AR61" s="13">
        <f t="shared" si="26"/>
        <v>288.17715235577515</v>
      </c>
      <c r="AS61" s="13">
        <f t="shared" si="27"/>
        <v>1026.6311052674484</v>
      </c>
      <c r="AT61" s="13">
        <f t="shared" si="13"/>
        <v>1314.8082576232237</v>
      </c>
      <c r="AU61" s="19"/>
    </row>
    <row r="62" spans="1:47" x14ac:dyDescent="0.25">
      <c r="A62" s="12" t="str">
        <f>+WEO_Data!C71</f>
        <v>Kenya</v>
      </c>
      <c r="B62" s="62">
        <v>3868.6280000000002</v>
      </c>
      <c r="C62" s="13">
        <v>49.363999999999997</v>
      </c>
      <c r="D62" s="57">
        <f t="shared" si="18"/>
        <v>0.59731060553541704</v>
      </c>
      <c r="E62" s="12">
        <v>3</v>
      </c>
      <c r="F62" s="17"/>
      <c r="G62" s="20"/>
      <c r="H62" s="14">
        <f t="shared" si="28"/>
        <v>0.05</v>
      </c>
      <c r="I62" s="15">
        <f t="shared" si="19"/>
        <v>0.95</v>
      </c>
      <c r="J62" s="17"/>
      <c r="K62" s="20"/>
      <c r="L62" s="13">
        <f t="shared" si="20"/>
        <v>2468.1999999999998</v>
      </c>
      <c r="M62" s="13">
        <f t="shared" si="21"/>
        <v>46895.799999999996</v>
      </c>
      <c r="N62" s="17"/>
      <c r="O62" s="20"/>
      <c r="P62" s="27">
        <v>0.4</v>
      </c>
      <c r="Q62" s="17"/>
      <c r="R62" s="20"/>
      <c r="S62" s="16">
        <v>0.2</v>
      </c>
      <c r="T62" s="16">
        <v>0.15</v>
      </c>
      <c r="U62" s="17"/>
      <c r="V62" s="20"/>
      <c r="W62" s="13">
        <f t="shared" si="22"/>
        <v>197.45600000000002</v>
      </c>
      <c r="X62" s="13">
        <f t="shared" si="23"/>
        <v>2813.7479999999996</v>
      </c>
      <c r="Y62" s="17"/>
      <c r="Z62" s="20"/>
      <c r="AA62" s="13">
        <f t="shared" si="14"/>
        <v>4</v>
      </c>
      <c r="AB62" s="13">
        <f t="shared" si="15"/>
        <v>1</v>
      </c>
      <c r="AC62" s="17"/>
      <c r="AD62" s="20"/>
      <c r="AE62" s="14">
        <f t="shared" si="16"/>
        <v>7.0000000000000007E-2</v>
      </c>
      <c r="AF62" s="14">
        <f t="shared" si="17"/>
        <v>7.0000000000000007E-2</v>
      </c>
      <c r="AG62" s="17"/>
      <c r="AH62" s="20"/>
      <c r="AI62" s="13">
        <f t="shared" si="10"/>
        <v>55.287680000000009</v>
      </c>
      <c r="AJ62" s="13">
        <f t="shared" si="11"/>
        <v>196.96235999999999</v>
      </c>
      <c r="AK62" s="13">
        <f t="shared" si="12"/>
        <v>252.25004000000001</v>
      </c>
      <c r="AL62" s="17"/>
      <c r="AM62" s="20"/>
      <c r="AN62" s="14">
        <f t="shared" si="24"/>
        <v>4.5925458080487789E-3</v>
      </c>
      <c r="AO62" s="14">
        <f t="shared" si="25"/>
        <v>5.3189515178983489E-3</v>
      </c>
      <c r="AP62" s="17"/>
      <c r="AQ62" s="20"/>
      <c r="AR62" s="13">
        <f t="shared" si="26"/>
        <v>557.73453104722341</v>
      </c>
      <c r="AS62" s="13">
        <f t="shared" si="27"/>
        <v>1986.9292668557327</v>
      </c>
      <c r="AT62" s="13">
        <f t="shared" si="13"/>
        <v>2544.663797902956</v>
      </c>
      <c r="AU62" s="19"/>
    </row>
    <row r="63" spans="1:47" x14ac:dyDescent="0.25">
      <c r="A63" s="12" t="str">
        <f>+WEO_Data!C120</f>
        <v>Senegal</v>
      </c>
      <c r="B63" s="62">
        <v>3863.5549999999998</v>
      </c>
      <c r="C63" s="13">
        <v>16.765999999999998</v>
      </c>
      <c r="D63" s="57">
        <f t="shared" si="18"/>
        <v>0.59652734162328036</v>
      </c>
      <c r="E63" s="12">
        <v>3</v>
      </c>
      <c r="F63" s="17"/>
      <c r="G63" s="20"/>
      <c r="H63" s="14">
        <f t="shared" si="28"/>
        <v>0.05</v>
      </c>
      <c r="I63" s="15">
        <f t="shared" si="19"/>
        <v>0.95</v>
      </c>
      <c r="J63" s="17"/>
      <c r="K63" s="20"/>
      <c r="L63" s="13">
        <f t="shared" si="20"/>
        <v>838.3</v>
      </c>
      <c r="M63" s="13">
        <f t="shared" si="21"/>
        <v>15927.699999999997</v>
      </c>
      <c r="N63" s="17"/>
      <c r="O63" s="20"/>
      <c r="P63" s="27">
        <v>0.4</v>
      </c>
      <c r="Q63" s="17"/>
      <c r="R63" s="20"/>
      <c r="S63" s="16">
        <v>0.2</v>
      </c>
      <c r="T63" s="16">
        <v>0.15</v>
      </c>
      <c r="U63" s="17"/>
      <c r="V63" s="20"/>
      <c r="W63" s="13">
        <f t="shared" si="22"/>
        <v>67.064000000000007</v>
      </c>
      <c r="X63" s="13">
        <f t="shared" si="23"/>
        <v>955.66199999999981</v>
      </c>
      <c r="Y63" s="17"/>
      <c r="Z63" s="20"/>
      <c r="AA63" s="13">
        <f t="shared" si="14"/>
        <v>4</v>
      </c>
      <c r="AB63" s="13">
        <f t="shared" si="15"/>
        <v>1</v>
      </c>
      <c r="AC63" s="17"/>
      <c r="AD63" s="20"/>
      <c r="AE63" s="14">
        <f t="shared" si="16"/>
        <v>7.0000000000000007E-2</v>
      </c>
      <c r="AF63" s="14">
        <f t="shared" si="17"/>
        <v>7.0000000000000007E-2</v>
      </c>
      <c r="AG63" s="17"/>
      <c r="AH63" s="20"/>
      <c r="AI63" s="13">
        <f t="shared" si="10"/>
        <v>18.777920000000005</v>
      </c>
      <c r="AJ63" s="13">
        <f t="shared" si="11"/>
        <v>66.896339999999995</v>
      </c>
      <c r="AK63" s="13">
        <f t="shared" si="12"/>
        <v>85.674260000000004</v>
      </c>
      <c r="AL63" s="17"/>
      <c r="AM63" s="20"/>
      <c r="AN63" s="14">
        <f t="shared" si="24"/>
        <v>1.5598132853444989E-3</v>
      </c>
      <c r="AO63" s="14">
        <f t="shared" si="25"/>
        <v>1.8065298830946381E-3</v>
      </c>
      <c r="AP63" s="17"/>
      <c r="AQ63" s="20"/>
      <c r="AR63" s="13">
        <f t="shared" si="26"/>
        <v>189.42908085928508</v>
      </c>
      <c r="AS63" s="13">
        <f t="shared" si="27"/>
        <v>674.84110056120278</v>
      </c>
      <c r="AT63" s="13">
        <f t="shared" si="13"/>
        <v>864.27018142048792</v>
      </c>
      <c r="AU63" s="19"/>
    </row>
    <row r="64" spans="1:47" x14ac:dyDescent="0.25">
      <c r="A64" s="12" t="str">
        <f>+WEO_Data!C136</f>
        <v>Tanzania</v>
      </c>
      <c r="B64" s="62">
        <v>3573.4659999999999</v>
      </c>
      <c r="C64" s="13">
        <v>52.067</v>
      </c>
      <c r="D64" s="57">
        <f t="shared" si="18"/>
        <v>0.55173801676465772</v>
      </c>
      <c r="E64" s="12">
        <v>3</v>
      </c>
      <c r="F64" s="17"/>
      <c r="G64" s="20"/>
      <c r="H64" s="14">
        <f t="shared" si="28"/>
        <v>0.05</v>
      </c>
      <c r="I64" s="15">
        <f t="shared" si="19"/>
        <v>0.95</v>
      </c>
      <c r="J64" s="17"/>
      <c r="K64" s="20"/>
      <c r="L64" s="13">
        <f t="shared" si="20"/>
        <v>2603.3500000000004</v>
      </c>
      <c r="M64" s="13">
        <f t="shared" si="21"/>
        <v>49463.65</v>
      </c>
      <c r="N64" s="17"/>
      <c r="O64" s="20"/>
      <c r="P64" s="27">
        <v>0.4</v>
      </c>
      <c r="Q64" s="17"/>
      <c r="R64" s="20"/>
      <c r="S64" s="16">
        <v>0.2</v>
      </c>
      <c r="T64" s="16">
        <v>0.15</v>
      </c>
      <c r="U64" s="17"/>
      <c r="V64" s="20"/>
      <c r="W64" s="13">
        <f t="shared" si="22"/>
        <v>208.26800000000006</v>
      </c>
      <c r="X64" s="13">
        <f t="shared" si="23"/>
        <v>2967.819</v>
      </c>
      <c r="Y64" s="17"/>
      <c r="Z64" s="20"/>
      <c r="AA64" s="13">
        <f t="shared" si="14"/>
        <v>4</v>
      </c>
      <c r="AB64" s="13">
        <f t="shared" si="15"/>
        <v>1</v>
      </c>
      <c r="AC64" s="17"/>
      <c r="AD64" s="20"/>
      <c r="AE64" s="14">
        <f t="shared" si="16"/>
        <v>7.0000000000000007E-2</v>
      </c>
      <c r="AF64" s="14">
        <f t="shared" si="17"/>
        <v>7.0000000000000007E-2</v>
      </c>
      <c r="AG64" s="17"/>
      <c r="AH64" s="20"/>
      <c r="AI64" s="13">
        <f t="shared" si="10"/>
        <v>58.315040000000025</v>
      </c>
      <c r="AJ64" s="13">
        <f t="shared" si="11"/>
        <v>207.74733000000001</v>
      </c>
      <c r="AK64" s="13">
        <f t="shared" si="12"/>
        <v>266.06237000000004</v>
      </c>
      <c r="AL64" s="17"/>
      <c r="AM64" s="20"/>
      <c r="AN64" s="14">
        <f t="shared" si="24"/>
        <v>4.8440175550538015E-3</v>
      </c>
      <c r="AO64" s="14">
        <f t="shared" si="25"/>
        <v>5.610198701126598E-3</v>
      </c>
      <c r="AP64" s="17"/>
      <c r="AQ64" s="20"/>
      <c r="AR64" s="13">
        <f t="shared" si="26"/>
        <v>588.2741234104974</v>
      </c>
      <c r="AS64" s="13">
        <f t="shared" si="27"/>
        <v>2095.7265646498959</v>
      </c>
      <c r="AT64" s="13">
        <f t="shared" si="13"/>
        <v>2684.0006880603933</v>
      </c>
      <c r="AU64" s="19"/>
    </row>
    <row r="65" spans="1:47" x14ac:dyDescent="0.25">
      <c r="A65" s="12" t="str">
        <f>+WEO_Data!C78</f>
        <v>Lesotho</v>
      </c>
      <c r="B65" s="62">
        <v>3564.386</v>
      </c>
      <c r="C65" s="13">
        <v>2.048</v>
      </c>
      <c r="D65" s="57">
        <f t="shared" si="18"/>
        <v>0.55033607780897076</v>
      </c>
      <c r="E65" s="12">
        <v>3</v>
      </c>
      <c r="F65" s="17"/>
      <c r="G65" s="20"/>
      <c r="H65" s="14">
        <f t="shared" si="28"/>
        <v>0.05</v>
      </c>
      <c r="I65" s="15">
        <f t="shared" si="19"/>
        <v>0.95</v>
      </c>
      <c r="J65" s="17"/>
      <c r="K65" s="20"/>
      <c r="L65" s="13">
        <f t="shared" si="20"/>
        <v>102.4</v>
      </c>
      <c r="M65" s="13">
        <f t="shared" si="21"/>
        <v>1945.6</v>
      </c>
      <c r="N65" s="17"/>
      <c r="O65" s="20"/>
      <c r="P65" s="27">
        <v>0.4</v>
      </c>
      <c r="Q65" s="17"/>
      <c r="R65" s="20"/>
      <c r="S65" s="16">
        <v>0.2</v>
      </c>
      <c r="T65" s="16">
        <v>0.15</v>
      </c>
      <c r="U65" s="17"/>
      <c r="V65" s="20"/>
      <c r="W65" s="13">
        <f t="shared" si="22"/>
        <v>8.1920000000000019</v>
      </c>
      <c r="X65" s="13">
        <f t="shared" si="23"/>
        <v>116.73599999999999</v>
      </c>
      <c r="Y65" s="17"/>
      <c r="Z65" s="20"/>
      <c r="AA65" s="13">
        <f t="shared" si="14"/>
        <v>4</v>
      </c>
      <c r="AB65" s="13">
        <f t="shared" si="15"/>
        <v>1</v>
      </c>
      <c r="AC65" s="17"/>
      <c r="AD65" s="20"/>
      <c r="AE65" s="14">
        <f t="shared" si="16"/>
        <v>7.0000000000000007E-2</v>
      </c>
      <c r="AF65" s="14">
        <f t="shared" si="17"/>
        <v>7.0000000000000007E-2</v>
      </c>
      <c r="AG65" s="17"/>
      <c r="AH65" s="20"/>
      <c r="AI65" s="13">
        <f t="shared" si="10"/>
        <v>2.2937600000000007</v>
      </c>
      <c r="AJ65" s="13">
        <f t="shared" si="11"/>
        <v>8.1715199999999992</v>
      </c>
      <c r="AK65" s="13">
        <f t="shared" si="12"/>
        <v>10.46528</v>
      </c>
      <c r="AL65" s="17"/>
      <c r="AM65" s="20"/>
      <c r="AN65" s="14">
        <f t="shared" si="24"/>
        <v>1.9053427224057819E-4</v>
      </c>
      <c r="AO65" s="14">
        <f t="shared" si="25"/>
        <v>2.2067119173194673E-4</v>
      </c>
      <c r="AP65" s="17"/>
      <c r="AQ65" s="20"/>
      <c r="AR65" s="13">
        <f t="shared" si="26"/>
        <v>23.139136204211852</v>
      </c>
      <c r="AS65" s="13">
        <f t="shared" si="27"/>
        <v>82.433172727504669</v>
      </c>
      <c r="AT65" s="13">
        <f t="shared" si="13"/>
        <v>105.57230893171652</v>
      </c>
      <c r="AU65" s="19"/>
    </row>
    <row r="66" spans="1:47" x14ac:dyDescent="0.25">
      <c r="A66" s="12" t="str">
        <f>+WEO_Data!C118</f>
        <v>São Tomé and Príncipe</v>
      </c>
      <c r="B66" s="62">
        <v>3441.3429999999998</v>
      </c>
      <c r="C66" s="13">
        <v>0.222</v>
      </c>
      <c r="D66" s="57">
        <f t="shared" si="18"/>
        <v>0.53133841537234094</v>
      </c>
      <c r="E66" s="12">
        <v>3</v>
      </c>
      <c r="F66" s="17"/>
      <c r="G66" s="20"/>
      <c r="H66" s="14">
        <f t="shared" si="28"/>
        <v>0.05</v>
      </c>
      <c r="I66" s="15">
        <f t="shared" si="19"/>
        <v>0.95</v>
      </c>
      <c r="J66" s="17"/>
      <c r="K66" s="20"/>
      <c r="L66" s="13">
        <f t="shared" si="20"/>
        <v>11.1</v>
      </c>
      <c r="M66" s="13">
        <f t="shared" si="21"/>
        <v>210.9</v>
      </c>
      <c r="N66" s="17"/>
      <c r="O66" s="20"/>
      <c r="P66" s="27">
        <v>0.4</v>
      </c>
      <c r="Q66" s="17"/>
      <c r="R66" s="20"/>
      <c r="S66" s="16">
        <v>0.2</v>
      </c>
      <c r="T66" s="16">
        <v>0.15</v>
      </c>
      <c r="U66" s="17"/>
      <c r="V66" s="20"/>
      <c r="W66" s="13">
        <f t="shared" si="22"/>
        <v>0.88800000000000012</v>
      </c>
      <c r="X66" s="13">
        <f t="shared" si="23"/>
        <v>12.654</v>
      </c>
      <c r="Y66" s="17"/>
      <c r="Z66" s="20"/>
      <c r="AA66" s="13">
        <f t="shared" si="14"/>
        <v>4</v>
      </c>
      <c r="AB66" s="13">
        <f t="shared" si="15"/>
        <v>1</v>
      </c>
      <c r="AC66" s="17"/>
      <c r="AD66" s="20"/>
      <c r="AE66" s="14">
        <f t="shared" si="16"/>
        <v>7.0000000000000007E-2</v>
      </c>
      <c r="AF66" s="14">
        <f t="shared" si="17"/>
        <v>7.0000000000000007E-2</v>
      </c>
      <c r="AG66" s="17"/>
      <c r="AH66" s="20"/>
      <c r="AI66" s="13">
        <f t="shared" si="10"/>
        <v>0.24864000000000006</v>
      </c>
      <c r="AJ66" s="13">
        <f t="shared" si="11"/>
        <v>0.88578000000000012</v>
      </c>
      <c r="AK66" s="13">
        <f t="shared" si="12"/>
        <v>1.1344200000000002</v>
      </c>
      <c r="AL66" s="17"/>
      <c r="AM66" s="20"/>
      <c r="AN66" s="14">
        <f t="shared" si="24"/>
        <v>2.0653617401078298E-5</v>
      </c>
      <c r="AO66" s="14">
        <f t="shared" si="25"/>
        <v>2.392041238500595E-5</v>
      </c>
      <c r="AP66" s="17"/>
      <c r="AQ66" s="20"/>
      <c r="AR66" s="13">
        <f t="shared" si="26"/>
        <v>2.5082462096362454</v>
      </c>
      <c r="AS66" s="13">
        <f t="shared" si="27"/>
        <v>8.9356271218291212</v>
      </c>
      <c r="AT66" s="13">
        <f t="shared" si="13"/>
        <v>11.443873331465367</v>
      </c>
      <c r="AU66" s="19"/>
    </row>
    <row r="67" spans="1:47" x14ac:dyDescent="0.25">
      <c r="A67" s="12" t="str">
        <f>+WEO_Data!C53</f>
        <v>The Gambia</v>
      </c>
      <c r="B67" s="62">
        <v>2903.116</v>
      </c>
      <c r="C67" s="13">
        <v>2.238</v>
      </c>
      <c r="D67" s="57">
        <f t="shared" si="18"/>
        <v>0.44823693978835843</v>
      </c>
      <c r="E67" s="12">
        <v>3</v>
      </c>
      <c r="F67" s="17"/>
      <c r="G67" s="20"/>
      <c r="H67" s="14">
        <f t="shared" si="28"/>
        <v>0.05</v>
      </c>
      <c r="I67" s="15">
        <f t="shared" si="19"/>
        <v>0.95</v>
      </c>
      <c r="J67" s="17"/>
      <c r="K67" s="20"/>
      <c r="L67" s="13">
        <f t="shared" si="20"/>
        <v>111.9</v>
      </c>
      <c r="M67" s="13">
        <f t="shared" si="21"/>
        <v>2126.1</v>
      </c>
      <c r="N67" s="17"/>
      <c r="O67" s="20"/>
      <c r="P67" s="27">
        <v>0.4</v>
      </c>
      <c r="Q67" s="17"/>
      <c r="R67" s="20"/>
      <c r="S67" s="16">
        <v>0.2</v>
      </c>
      <c r="T67" s="16">
        <v>0.15</v>
      </c>
      <c r="U67" s="17"/>
      <c r="V67" s="20"/>
      <c r="W67" s="13">
        <f t="shared" si="22"/>
        <v>8.9520000000000017</v>
      </c>
      <c r="X67" s="13">
        <f t="shared" si="23"/>
        <v>127.56599999999999</v>
      </c>
      <c r="Y67" s="17"/>
      <c r="Z67" s="20"/>
      <c r="AA67" s="13">
        <f t="shared" si="14"/>
        <v>4</v>
      </c>
      <c r="AB67" s="13">
        <f t="shared" si="15"/>
        <v>1</v>
      </c>
      <c r="AC67" s="17"/>
      <c r="AD67" s="20"/>
      <c r="AE67" s="14">
        <f t="shared" si="16"/>
        <v>7.0000000000000007E-2</v>
      </c>
      <c r="AF67" s="14">
        <f t="shared" si="17"/>
        <v>7.0000000000000007E-2</v>
      </c>
      <c r="AG67" s="17"/>
      <c r="AH67" s="20"/>
      <c r="AI67" s="13">
        <f t="shared" si="10"/>
        <v>2.5065600000000008</v>
      </c>
      <c r="AJ67" s="13">
        <f t="shared" si="11"/>
        <v>8.9296199999999999</v>
      </c>
      <c r="AK67" s="13">
        <f t="shared" si="12"/>
        <v>11.43618</v>
      </c>
      <c r="AL67" s="17"/>
      <c r="AM67" s="20"/>
      <c r="AN67" s="14">
        <f t="shared" si="24"/>
        <v>2.0821079163789745E-4</v>
      </c>
      <c r="AO67" s="14">
        <f t="shared" si="25"/>
        <v>2.4114361674614103E-4</v>
      </c>
      <c r="AP67" s="17"/>
      <c r="AQ67" s="20"/>
      <c r="AR67" s="13">
        <f t="shared" si="26"/>
        <v>25.285833410657286</v>
      </c>
      <c r="AS67" s="13">
        <f t="shared" si="27"/>
        <v>90.080781525466548</v>
      </c>
      <c r="AT67" s="13">
        <f t="shared" si="13"/>
        <v>115.36661493612384</v>
      </c>
      <c r="AU67" s="19"/>
    </row>
    <row r="68" spans="1:47" x14ac:dyDescent="0.25">
      <c r="A68" s="12" t="str">
        <f>+WEO_Data!C146</f>
        <v>Uganda</v>
      </c>
      <c r="B68" s="62">
        <v>2621.886</v>
      </c>
      <c r="C68" s="13">
        <v>40.006999999999998</v>
      </c>
      <c r="D68" s="57">
        <f t="shared" si="18"/>
        <v>0.40481543180291113</v>
      </c>
      <c r="E68" s="12">
        <v>3</v>
      </c>
      <c r="F68" s="17"/>
      <c r="G68" s="20"/>
      <c r="H68" s="14">
        <f t="shared" si="28"/>
        <v>0.05</v>
      </c>
      <c r="I68" s="15">
        <f t="shared" si="19"/>
        <v>0.95</v>
      </c>
      <c r="J68" s="17"/>
      <c r="K68" s="20"/>
      <c r="L68" s="13">
        <f t="shared" si="20"/>
        <v>2000.3500000000001</v>
      </c>
      <c r="M68" s="13">
        <f t="shared" si="21"/>
        <v>38006.649999999994</v>
      </c>
      <c r="N68" s="17"/>
      <c r="O68" s="20"/>
      <c r="P68" s="27">
        <v>0.4</v>
      </c>
      <c r="Q68" s="17"/>
      <c r="R68" s="20"/>
      <c r="S68" s="16">
        <v>0.2</v>
      </c>
      <c r="T68" s="16">
        <v>0.15</v>
      </c>
      <c r="U68" s="17"/>
      <c r="V68" s="20"/>
      <c r="W68" s="13">
        <f t="shared" si="22"/>
        <v>160.02800000000005</v>
      </c>
      <c r="X68" s="13">
        <f t="shared" si="23"/>
        <v>2280.3989999999994</v>
      </c>
      <c r="Y68" s="17"/>
      <c r="Z68" s="20"/>
      <c r="AA68" s="13">
        <f t="shared" si="14"/>
        <v>4</v>
      </c>
      <c r="AB68" s="13">
        <f t="shared" si="15"/>
        <v>1</v>
      </c>
      <c r="AC68" s="17"/>
      <c r="AD68" s="20"/>
      <c r="AE68" s="14">
        <f t="shared" si="16"/>
        <v>7.0000000000000007E-2</v>
      </c>
      <c r="AF68" s="14">
        <f t="shared" si="17"/>
        <v>7.0000000000000007E-2</v>
      </c>
      <c r="AG68" s="17"/>
      <c r="AH68" s="20"/>
      <c r="AI68" s="13">
        <f t="shared" si="10"/>
        <v>44.80784000000002</v>
      </c>
      <c r="AJ68" s="13">
        <f t="shared" si="11"/>
        <v>159.62792999999996</v>
      </c>
      <c r="AK68" s="13">
        <f t="shared" si="12"/>
        <v>204.43576999999999</v>
      </c>
      <c r="AL68" s="17"/>
      <c r="AM68" s="20"/>
      <c r="AN68" s="14">
        <f t="shared" si="24"/>
        <v>3.7220237448871156E-3</v>
      </c>
      <c r="AO68" s="14">
        <f t="shared" si="25"/>
        <v>4.3107384607519493E-3</v>
      </c>
      <c r="AP68" s="17"/>
      <c r="AQ68" s="20"/>
      <c r="AR68" s="13">
        <f t="shared" si="26"/>
        <v>452.01534283296076</v>
      </c>
      <c r="AS68" s="13">
        <f t="shared" si="27"/>
        <v>1610.3046588424215</v>
      </c>
      <c r="AT68" s="13">
        <f t="shared" si="13"/>
        <v>2062.3200016753822</v>
      </c>
      <c r="AU68" s="19"/>
    </row>
    <row r="69" spans="1:47" x14ac:dyDescent="0.25">
      <c r="A69" s="12" t="str">
        <f>+WEO_Data!C17</f>
        <v>Benin</v>
      </c>
      <c r="B69" s="62">
        <v>2561.9360000000001</v>
      </c>
      <c r="C69" s="13">
        <v>11.722</v>
      </c>
      <c r="D69" s="57">
        <f t="shared" ref="D69:D100" si="29">+B69/$B$5*$D$4</f>
        <v>0.39555923792698189</v>
      </c>
      <c r="E69" s="12">
        <v>3</v>
      </c>
      <c r="F69" s="17"/>
      <c r="G69" s="20"/>
      <c r="H69" s="14">
        <f t="shared" si="28"/>
        <v>0.05</v>
      </c>
      <c r="I69" s="15">
        <f t="shared" si="19"/>
        <v>0.95</v>
      </c>
      <c r="J69" s="17"/>
      <c r="K69" s="20"/>
      <c r="L69" s="13">
        <f t="shared" si="20"/>
        <v>586.09999999999991</v>
      </c>
      <c r="M69" s="13">
        <f t="shared" si="21"/>
        <v>11135.9</v>
      </c>
      <c r="N69" s="17"/>
      <c r="O69" s="20"/>
      <c r="P69" s="27">
        <v>0.4</v>
      </c>
      <c r="Q69" s="17"/>
      <c r="R69" s="20"/>
      <c r="S69" s="16">
        <v>0.2</v>
      </c>
      <c r="T69" s="16">
        <v>0.15</v>
      </c>
      <c r="U69" s="17"/>
      <c r="V69" s="20"/>
      <c r="W69" s="13">
        <f t="shared" si="22"/>
        <v>46.888000000000005</v>
      </c>
      <c r="X69" s="13">
        <f t="shared" si="23"/>
        <v>668.154</v>
      </c>
      <c r="Y69" s="17"/>
      <c r="Z69" s="20"/>
      <c r="AA69" s="13">
        <f t="shared" si="14"/>
        <v>4</v>
      </c>
      <c r="AB69" s="13">
        <f t="shared" si="15"/>
        <v>1</v>
      </c>
      <c r="AC69" s="17"/>
      <c r="AD69" s="20"/>
      <c r="AE69" s="14">
        <f t="shared" si="16"/>
        <v>7.0000000000000007E-2</v>
      </c>
      <c r="AF69" s="14">
        <f t="shared" si="17"/>
        <v>7.0000000000000007E-2</v>
      </c>
      <c r="AG69" s="17"/>
      <c r="AH69" s="20"/>
      <c r="AI69" s="13">
        <f t="shared" si="10"/>
        <v>13.128640000000003</v>
      </c>
      <c r="AJ69" s="13">
        <f t="shared" si="11"/>
        <v>46.770780000000002</v>
      </c>
      <c r="AK69" s="13">
        <f t="shared" si="12"/>
        <v>59.899420000000006</v>
      </c>
      <c r="AL69" s="17"/>
      <c r="AM69" s="20"/>
      <c r="AN69" s="14">
        <f t="shared" si="24"/>
        <v>1.0905482125019811E-3</v>
      </c>
      <c r="AO69" s="14">
        <f t="shared" si="25"/>
        <v>1.2630408737704492E-3</v>
      </c>
      <c r="AP69" s="17"/>
      <c r="AQ69" s="20"/>
      <c r="AR69" s="13">
        <f t="shared" si="26"/>
        <v>132.43991923133365</v>
      </c>
      <c r="AS69" s="13">
        <f t="shared" si="27"/>
        <v>471.81721226162597</v>
      </c>
      <c r="AT69" s="13">
        <f t="shared" si="13"/>
        <v>604.25713149295962</v>
      </c>
      <c r="AU69" s="19"/>
    </row>
    <row r="70" spans="1:47" x14ac:dyDescent="0.25">
      <c r="A70" s="12" t="str">
        <f>+WEO_Data!C50</f>
        <v>Ethiopia</v>
      </c>
      <c r="B70" s="62">
        <v>2516.6660000000002</v>
      </c>
      <c r="C70" s="13">
        <v>95.644000000000005</v>
      </c>
      <c r="D70" s="57">
        <f t="shared" si="29"/>
        <v>0.38856961496178899</v>
      </c>
      <c r="E70" s="12">
        <v>3</v>
      </c>
      <c r="F70" s="17"/>
      <c r="G70" s="20"/>
      <c r="H70" s="14">
        <f t="shared" si="28"/>
        <v>0.05</v>
      </c>
      <c r="I70" s="15">
        <f t="shared" ref="I70:I101" si="30">1-H70</f>
        <v>0.95</v>
      </c>
      <c r="J70" s="17"/>
      <c r="K70" s="20"/>
      <c r="L70" s="13">
        <f t="shared" ref="L70:L101" si="31">+H70*C70*1000</f>
        <v>4782.2000000000007</v>
      </c>
      <c r="M70" s="13">
        <f t="shared" ref="M70:M101" si="32">+I70*C70*1000</f>
        <v>90861.8</v>
      </c>
      <c r="N70" s="17"/>
      <c r="O70" s="20"/>
      <c r="P70" s="27">
        <v>0.4</v>
      </c>
      <c r="Q70" s="17"/>
      <c r="R70" s="20"/>
      <c r="S70" s="16">
        <v>0.2</v>
      </c>
      <c r="T70" s="16">
        <v>0.15</v>
      </c>
      <c r="U70" s="17"/>
      <c r="V70" s="20"/>
      <c r="W70" s="13">
        <f t="shared" ref="W70:W101" si="33">+S70*P70*L70</f>
        <v>382.57600000000014</v>
      </c>
      <c r="X70" s="13">
        <f t="shared" ref="X70:X101" si="34">+T70*P70*M70</f>
        <v>5451.7079999999996</v>
      </c>
      <c r="Y70" s="17"/>
      <c r="Z70" s="20"/>
      <c r="AA70" s="13">
        <f t="shared" si="14"/>
        <v>4</v>
      </c>
      <c r="AB70" s="13">
        <f t="shared" si="15"/>
        <v>1</v>
      </c>
      <c r="AC70" s="17"/>
      <c r="AD70" s="20"/>
      <c r="AE70" s="14">
        <f t="shared" si="16"/>
        <v>7.0000000000000007E-2</v>
      </c>
      <c r="AF70" s="14">
        <f t="shared" si="17"/>
        <v>7.0000000000000007E-2</v>
      </c>
      <c r="AG70" s="17"/>
      <c r="AH70" s="20"/>
      <c r="AI70" s="13">
        <f t="shared" si="10"/>
        <v>107.12128000000004</v>
      </c>
      <c r="AJ70" s="13">
        <f t="shared" si="11"/>
        <v>381.61956000000004</v>
      </c>
      <c r="AK70" s="13">
        <f t="shared" si="12"/>
        <v>488.74084000000005</v>
      </c>
      <c r="AL70" s="17"/>
      <c r="AM70" s="20"/>
      <c r="AN70" s="14">
        <f t="shared" ref="AN70:AN101" si="35">+AI70/AI$151</f>
        <v>8.8981737959852834E-3</v>
      </c>
      <c r="AO70" s="14">
        <f t="shared" ref="AO70:AO101" si="36">+AJ70/AJ$151</f>
        <v>1.0305603252934725E-2</v>
      </c>
      <c r="AP70" s="17"/>
      <c r="AQ70" s="20"/>
      <c r="AR70" s="13">
        <f t="shared" ref="AR70:AR101" si="37">+AN70*AR$151</f>
        <v>1080.6247769119327</v>
      </c>
      <c r="AS70" s="13">
        <f t="shared" ref="AS70:AS101" si="38">+AO70*AS$151</f>
        <v>3849.7257677487592</v>
      </c>
      <c r="AT70" s="13">
        <f t="shared" si="13"/>
        <v>4930.3505446606923</v>
      </c>
      <c r="AU70" s="19"/>
    </row>
    <row r="71" spans="1:47" x14ac:dyDescent="0.25">
      <c r="A71" s="12" t="str">
        <f>+WEO_Data!C31</f>
        <v>Chad</v>
      </c>
      <c r="B71" s="62">
        <v>2505.2199999999998</v>
      </c>
      <c r="C71" s="13">
        <v>12.802</v>
      </c>
      <c r="D71" s="57">
        <f t="shared" si="29"/>
        <v>0.38680236900509363</v>
      </c>
      <c r="E71" s="12">
        <v>3</v>
      </c>
      <c r="F71" s="17"/>
      <c r="G71" s="20"/>
      <c r="H71" s="14">
        <f t="shared" ref="H71:H90" si="39">+H70</f>
        <v>0.05</v>
      </c>
      <c r="I71" s="15">
        <f t="shared" si="30"/>
        <v>0.95</v>
      </c>
      <c r="J71" s="17"/>
      <c r="K71" s="20"/>
      <c r="L71" s="13">
        <f t="shared" si="31"/>
        <v>640.1</v>
      </c>
      <c r="M71" s="13">
        <f t="shared" si="32"/>
        <v>12161.9</v>
      </c>
      <c r="N71" s="17"/>
      <c r="O71" s="20"/>
      <c r="P71" s="27">
        <v>0.4</v>
      </c>
      <c r="Q71" s="17"/>
      <c r="R71" s="20"/>
      <c r="S71" s="16">
        <v>0.2</v>
      </c>
      <c r="T71" s="16">
        <v>0.15</v>
      </c>
      <c r="U71" s="17"/>
      <c r="V71" s="20"/>
      <c r="W71" s="13">
        <f t="shared" si="33"/>
        <v>51.208000000000013</v>
      </c>
      <c r="X71" s="13">
        <f t="shared" si="34"/>
        <v>729.71399999999994</v>
      </c>
      <c r="Y71" s="17"/>
      <c r="Z71" s="20"/>
      <c r="AA71" s="13">
        <f t="shared" si="14"/>
        <v>4</v>
      </c>
      <c r="AB71" s="13">
        <f t="shared" si="15"/>
        <v>1</v>
      </c>
      <c r="AC71" s="17"/>
      <c r="AD71" s="20"/>
      <c r="AE71" s="14">
        <f t="shared" si="16"/>
        <v>7.0000000000000007E-2</v>
      </c>
      <c r="AF71" s="14">
        <f t="shared" si="17"/>
        <v>7.0000000000000007E-2</v>
      </c>
      <c r="AG71" s="17"/>
      <c r="AH71" s="20"/>
      <c r="AI71" s="13">
        <f t="shared" ref="AI71:AI134" si="40">+AE71*AA71*W71</f>
        <v>14.338240000000004</v>
      </c>
      <c r="AJ71" s="13">
        <f t="shared" ref="AJ71:AJ134" si="41">+AF71*AB71*X71</f>
        <v>51.079979999999999</v>
      </c>
      <c r="AK71" s="13">
        <f t="shared" ref="AK71:AK134" si="42">+AJ71+AI71</f>
        <v>65.418220000000005</v>
      </c>
      <c r="AL71" s="17"/>
      <c r="AM71" s="20"/>
      <c r="AN71" s="14">
        <f t="shared" si="35"/>
        <v>1.1910252701288486E-3</v>
      </c>
      <c r="AO71" s="14">
        <f t="shared" si="36"/>
        <v>1.379410447535343E-3</v>
      </c>
      <c r="AP71" s="17"/>
      <c r="AQ71" s="20"/>
      <c r="AR71" s="13">
        <f t="shared" si="37"/>
        <v>144.64219808902348</v>
      </c>
      <c r="AS71" s="13">
        <f t="shared" si="38"/>
        <v>515.28783069214603</v>
      </c>
      <c r="AT71" s="13">
        <f t="shared" ref="AT71:AT134" si="43">+AS71+AR71</f>
        <v>659.93002878116954</v>
      </c>
      <c r="AU71" s="19"/>
    </row>
    <row r="72" spans="1:47" x14ac:dyDescent="0.25">
      <c r="A72" s="12" t="str">
        <f>+WEO_Data!C85</f>
        <v>Mali</v>
      </c>
      <c r="B72" s="62">
        <v>2473.837</v>
      </c>
      <c r="C72" s="13">
        <v>19.094999999999999</v>
      </c>
      <c r="D72" s="57">
        <f t="shared" si="29"/>
        <v>0.38195687888985946</v>
      </c>
      <c r="E72" s="12">
        <v>3</v>
      </c>
      <c r="F72" s="17"/>
      <c r="G72" s="20"/>
      <c r="H72" s="14">
        <f t="shared" si="39"/>
        <v>0.05</v>
      </c>
      <c r="I72" s="15">
        <f t="shared" si="30"/>
        <v>0.95</v>
      </c>
      <c r="J72" s="17"/>
      <c r="K72" s="20"/>
      <c r="L72" s="13">
        <f t="shared" si="31"/>
        <v>954.75</v>
      </c>
      <c r="M72" s="13">
        <f t="shared" si="32"/>
        <v>18140.25</v>
      </c>
      <c r="N72" s="17"/>
      <c r="O72" s="20"/>
      <c r="P72" s="27">
        <v>0.4</v>
      </c>
      <c r="Q72" s="17"/>
      <c r="R72" s="20"/>
      <c r="S72" s="16">
        <v>0.2</v>
      </c>
      <c r="T72" s="16">
        <v>0.15</v>
      </c>
      <c r="U72" s="17"/>
      <c r="V72" s="20"/>
      <c r="W72" s="13">
        <f t="shared" si="33"/>
        <v>76.38000000000001</v>
      </c>
      <c r="X72" s="13">
        <f t="shared" si="34"/>
        <v>1088.415</v>
      </c>
      <c r="Y72" s="17"/>
      <c r="Z72" s="20"/>
      <c r="AA72" s="13">
        <f t="shared" ref="AA72:AA134" si="44">+AA71</f>
        <v>4</v>
      </c>
      <c r="AB72" s="13">
        <f t="shared" ref="AB72:AB134" si="45">+AB71</f>
        <v>1</v>
      </c>
      <c r="AC72" s="17"/>
      <c r="AD72" s="20"/>
      <c r="AE72" s="14">
        <f t="shared" ref="AE72:AE134" si="46">+AE71</f>
        <v>7.0000000000000007E-2</v>
      </c>
      <c r="AF72" s="14">
        <f t="shared" ref="AF72:AF134" si="47">+AF71</f>
        <v>7.0000000000000007E-2</v>
      </c>
      <c r="AG72" s="17"/>
      <c r="AH72" s="20"/>
      <c r="AI72" s="13">
        <f t="shared" si="40"/>
        <v>21.386400000000005</v>
      </c>
      <c r="AJ72" s="13">
        <f t="shared" si="41"/>
        <v>76.189050000000009</v>
      </c>
      <c r="AK72" s="13">
        <f t="shared" si="42"/>
        <v>97.575450000000018</v>
      </c>
      <c r="AL72" s="17"/>
      <c r="AM72" s="20"/>
      <c r="AN72" s="14">
        <f t="shared" si="35"/>
        <v>1.7764901994305861E-3</v>
      </c>
      <c r="AO72" s="14">
        <f t="shared" si="36"/>
        <v>2.0574787139265253E-3</v>
      </c>
      <c r="AP72" s="17"/>
      <c r="AQ72" s="20"/>
      <c r="AR72" s="13">
        <f t="shared" si="37"/>
        <v>215.74306924776624</v>
      </c>
      <c r="AS72" s="13">
        <f t="shared" si="38"/>
        <v>768.58468419516703</v>
      </c>
      <c r="AT72" s="13">
        <f t="shared" si="43"/>
        <v>984.32775344293327</v>
      </c>
      <c r="AU72" s="19"/>
    </row>
    <row r="73" spans="1:47" x14ac:dyDescent="0.25">
      <c r="A73" s="12" t="str">
        <f>+WEO_Data!C116</f>
        <v>Rwanda</v>
      </c>
      <c r="B73" s="62">
        <v>2444.085</v>
      </c>
      <c r="C73" s="13">
        <v>12.302</v>
      </c>
      <c r="D73" s="57">
        <f t="shared" si="29"/>
        <v>0.37736321283153346</v>
      </c>
      <c r="E73" s="12">
        <v>3</v>
      </c>
      <c r="F73" s="17"/>
      <c r="G73" s="20"/>
      <c r="H73" s="14">
        <f t="shared" si="39"/>
        <v>0.05</v>
      </c>
      <c r="I73" s="15">
        <f t="shared" si="30"/>
        <v>0.95</v>
      </c>
      <c r="J73" s="17"/>
      <c r="K73" s="20"/>
      <c r="L73" s="13">
        <f t="shared" si="31"/>
        <v>615.1</v>
      </c>
      <c r="M73" s="13">
        <f t="shared" si="32"/>
        <v>11686.9</v>
      </c>
      <c r="N73" s="17"/>
      <c r="O73" s="20"/>
      <c r="P73" s="27">
        <v>0.4</v>
      </c>
      <c r="Q73" s="17"/>
      <c r="R73" s="20"/>
      <c r="S73" s="16">
        <v>0.2</v>
      </c>
      <c r="T73" s="16">
        <v>0.15</v>
      </c>
      <c r="U73" s="17"/>
      <c r="V73" s="20"/>
      <c r="W73" s="13">
        <f t="shared" si="33"/>
        <v>49.208000000000013</v>
      </c>
      <c r="X73" s="13">
        <f t="shared" si="34"/>
        <v>701.21399999999994</v>
      </c>
      <c r="Y73" s="17"/>
      <c r="Z73" s="20"/>
      <c r="AA73" s="13">
        <f t="shared" si="44"/>
        <v>4</v>
      </c>
      <c r="AB73" s="13">
        <f t="shared" si="45"/>
        <v>1</v>
      </c>
      <c r="AC73" s="17"/>
      <c r="AD73" s="20"/>
      <c r="AE73" s="14">
        <f t="shared" si="46"/>
        <v>7.0000000000000007E-2</v>
      </c>
      <c r="AF73" s="14">
        <f t="shared" si="47"/>
        <v>7.0000000000000007E-2</v>
      </c>
      <c r="AG73" s="17"/>
      <c r="AH73" s="20"/>
      <c r="AI73" s="13">
        <f t="shared" si="40"/>
        <v>13.778240000000006</v>
      </c>
      <c r="AJ73" s="13">
        <f t="shared" si="41"/>
        <v>49.084980000000002</v>
      </c>
      <c r="AK73" s="13">
        <f t="shared" si="42"/>
        <v>62.863220000000005</v>
      </c>
      <c r="AL73" s="17"/>
      <c r="AM73" s="20"/>
      <c r="AN73" s="14">
        <f t="shared" si="35"/>
        <v>1.1445081138201137E-3</v>
      </c>
      <c r="AO73" s="14">
        <f t="shared" si="36"/>
        <v>1.3255356448664106E-3</v>
      </c>
      <c r="AP73" s="17"/>
      <c r="AQ73" s="20"/>
      <c r="AR73" s="13">
        <f t="shared" si="37"/>
        <v>138.9929949141671</v>
      </c>
      <c r="AS73" s="13">
        <f t="shared" si="38"/>
        <v>495.16254438172001</v>
      </c>
      <c r="AT73" s="13">
        <f t="shared" si="43"/>
        <v>634.15553929588714</v>
      </c>
      <c r="AU73" s="19"/>
    </row>
    <row r="74" spans="1:47" x14ac:dyDescent="0.25">
      <c r="A74" s="12" t="str">
        <f>+WEO_Data!C58</f>
        <v>Guinea</v>
      </c>
      <c r="B74" s="62">
        <v>2429.1030000000001</v>
      </c>
      <c r="C74" s="13">
        <v>13.627000000000001</v>
      </c>
      <c r="D74" s="57">
        <f t="shared" si="29"/>
        <v>0.37505001355464984</v>
      </c>
      <c r="E74" s="12">
        <v>3</v>
      </c>
      <c r="F74" s="17"/>
      <c r="G74" s="20"/>
      <c r="H74" s="14">
        <f t="shared" si="39"/>
        <v>0.05</v>
      </c>
      <c r="I74" s="15">
        <f t="shared" si="30"/>
        <v>0.95</v>
      </c>
      <c r="J74" s="17"/>
      <c r="K74" s="20"/>
      <c r="L74" s="13">
        <f t="shared" si="31"/>
        <v>681.35000000000014</v>
      </c>
      <c r="M74" s="13">
        <f t="shared" si="32"/>
        <v>12945.650000000001</v>
      </c>
      <c r="N74" s="17"/>
      <c r="O74" s="20"/>
      <c r="P74" s="27">
        <v>0.4</v>
      </c>
      <c r="Q74" s="17"/>
      <c r="R74" s="20"/>
      <c r="S74" s="16">
        <v>0.2</v>
      </c>
      <c r="T74" s="16">
        <v>0.15</v>
      </c>
      <c r="U74" s="17"/>
      <c r="V74" s="20"/>
      <c r="W74" s="13">
        <f t="shared" si="33"/>
        <v>54.508000000000024</v>
      </c>
      <c r="X74" s="13">
        <f t="shared" si="34"/>
        <v>776.73900000000003</v>
      </c>
      <c r="Y74" s="17"/>
      <c r="Z74" s="20"/>
      <c r="AA74" s="13">
        <f t="shared" si="44"/>
        <v>4</v>
      </c>
      <c r="AB74" s="13">
        <f t="shared" si="45"/>
        <v>1</v>
      </c>
      <c r="AC74" s="17"/>
      <c r="AD74" s="20"/>
      <c r="AE74" s="14">
        <f t="shared" si="46"/>
        <v>7.0000000000000007E-2</v>
      </c>
      <c r="AF74" s="14">
        <f t="shared" si="47"/>
        <v>7.0000000000000007E-2</v>
      </c>
      <c r="AG74" s="17"/>
      <c r="AH74" s="20"/>
      <c r="AI74" s="13">
        <f t="shared" si="40"/>
        <v>15.262240000000007</v>
      </c>
      <c r="AJ74" s="13">
        <f t="shared" si="41"/>
        <v>54.371730000000007</v>
      </c>
      <c r="AK74" s="13">
        <f t="shared" si="42"/>
        <v>69.633970000000019</v>
      </c>
      <c r="AL74" s="17"/>
      <c r="AM74" s="20"/>
      <c r="AN74" s="14">
        <f t="shared" si="35"/>
        <v>1.2677785780382614E-3</v>
      </c>
      <c r="AO74" s="14">
        <f t="shared" si="36"/>
        <v>1.4683038719390815E-3</v>
      </c>
      <c r="AP74" s="17"/>
      <c r="AQ74" s="20"/>
      <c r="AR74" s="13">
        <f t="shared" si="37"/>
        <v>153.96338332753658</v>
      </c>
      <c r="AS74" s="13">
        <f t="shared" si="38"/>
        <v>548.49455310434894</v>
      </c>
      <c r="AT74" s="13">
        <f t="shared" si="43"/>
        <v>702.45793643188551</v>
      </c>
      <c r="AU74" s="19"/>
    </row>
    <row r="75" spans="1:47" x14ac:dyDescent="0.25">
      <c r="A75" s="12" t="str">
        <f>+WEO_Data!C72</f>
        <v>Kiribati</v>
      </c>
      <c r="B75" s="62">
        <v>2134.1060000000002</v>
      </c>
      <c r="C75" s="13">
        <v>0.11700000000000001</v>
      </c>
      <c r="D75" s="57">
        <f t="shared" si="29"/>
        <v>0.32950290054685194</v>
      </c>
      <c r="E75" s="12">
        <v>3</v>
      </c>
      <c r="F75" s="17"/>
      <c r="G75" s="20"/>
      <c r="H75" s="14">
        <f t="shared" si="39"/>
        <v>0.05</v>
      </c>
      <c r="I75" s="15">
        <f t="shared" si="30"/>
        <v>0.95</v>
      </c>
      <c r="J75" s="17"/>
      <c r="K75" s="20"/>
      <c r="L75" s="13">
        <f t="shared" si="31"/>
        <v>5.8500000000000014</v>
      </c>
      <c r="M75" s="13">
        <f t="shared" si="32"/>
        <v>111.15</v>
      </c>
      <c r="N75" s="17"/>
      <c r="O75" s="20"/>
      <c r="P75" s="27">
        <v>0.4</v>
      </c>
      <c r="Q75" s="17"/>
      <c r="R75" s="20"/>
      <c r="S75" s="16">
        <v>0.2</v>
      </c>
      <c r="T75" s="16">
        <v>0.15</v>
      </c>
      <c r="U75" s="17"/>
      <c r="V75" s="20"/>
      <c r="W75" s="13">
        <f t="shared" si="33"/>
        <v>0.46800000000000019</v>
      </c>
      <c r="X75" s="13">
        <f t="shared" si="34"/>
        <v>6.6690000000000005</v>
      </c>
      <c r="Y75" s="17"/>
      <c r="Z75" s="20"/>
      <c r="AA75" s="13">
        <f t="shared" si="44"/>
        <v>4</v>
      </c>
      <c r="AB75" s="13">
        <f t="shared" si="45"/>
        <v>1</v>
      </c>
      <c r="AC75" s="17"/>
      <c r="AD75" s="20"/>
      <c r="AE75" s="14">
        <f t="shared" si="46"/>
        <v>7.0000000000000007E-2</v>
      </c>
      <c r="AF75" s="14">
        <f t="shared" si="47"/>
        <v>7.0000000000000007E-2</v>
      </c>
      <c r="AG75" s="17"/>
      <c r="AH75" s="20"/>
      <c r="AI75" s="13">
        <f t="shared" si="40"/>
        <v>0.13104000000000007</v>
      </c>
      <c r="AJ75" s="13">
        <f t="shared" si="41"/>
        <v>0.46683000000000008</v>
      </c>
      <c r="AK75" s="13">
        <f t="shared" si="42"/>
        <v>0.59787000000000012</v>
      </c>
      <c r="AL75" s="17"/>
      <c r="AM75" s="20"/>
      <c r="AN75" s="14">
        <f t="shared" si="35"/>
        <v>1.0885014576243971E-5</v>
      </c>
      <c r="AO75" s="14">
        <f t="shared" si="36"/>
        <v>1.2606703824530164E-5</v>
      </c>
      <c r="AP75" s="17"/>
      <c r="AQ75" s="20"/>
      <c r="AR75" s="13">
        <f t="shared" si="37"/>
        <v>1.3219135429164</v>
      </c>
      <c r="AS75" s="13">
        <f t="shared" si="38"/>
        <v>4.7093169966396733</v>
      </c>
      <c r="AT75" s="13">
        <f t="shared" si="43"/>
        <v>6.0312305395560735</v>
      </c>
      <c r="AU75" s="19"/>
    </row>
    <row r="76" spans="1:47" x14ac:dyDescent="0.25">
      <c r="A76" s="12" t="str">
        <f>+WEO_Data!C25</f>
        <v>Burkina Faso</v>
      </c>
      <c r="B76" s="62">
        <v>2095.5729999999999</v>
      </c>
      <c r="C76" s="13">
        <v>19.995999999999999</v>
      </c>
      <c r="D76" s="57">
        <f t="shared" si="29"/>
        <v>0.32355346070329588</v>
      </c>
      <c r="E76" s="12">
        <v>3</v>
      </c>
      <c r="F76" s="17"/>
      <c r="G76" s="20"/>
      <c r="H76" s="14">
        <f t="shared" si="39"/>
        <v>0.05</v>
      </c>
      <c r="I76" s="15">
        <f t="shared" si="30"/>
        <v>0.95</v>
      </c>
      <c r="J76" s="17"/>
      <c r="K76" s="20"/>
      <c r="L76" s="13">
        <f t="shared" si="31"/>
        <v>999.80000000000007</v>
      </c>
      <c r="M76" s="13">
        <f t="shared" si="32"/>
        <v>18996.199999999997</v>
      </c>
      <c r="N76" s="17"/>
      <c r="O76" s="20"/>
      <c r="P76" s="27">
        <v>0.4</v>
      </c>
      <c r="Q76" s="17"/>
      <c r="R76" s="20"/>
      <c r="S76" s="16">
        <v>0.2</v>
      </c>
      <c r="T76" s="16">
        <v>0.15</v>
      </c>
      <c r="U76" s="17"/>
      <c r="V76" s="20"/>
      <c r="W76" s="13">
        <f t="shared" si="33"/>
        <v>79.984000000000023</v>
      </c>
      <c r="X76" s="13">
        <f t="shared" si="34"/>
        <v>1139.7719999999997</v>
      </c>
      <c r="Y76" s="17"/>
      <c r="Z76" s="20"/>
      <c r="AA76" s="13">
        <f t="shared" si="44"/>
        <v>4</v>
      </c>
      <c r="AB76" s="13">
        <f t="shared" si="45"/>
        <v>1</v>
      </c>
      <c r="AC76" s="17"/>
      <c r="AD76" s="20"/>
      <c r="AE76" s="14">
        <f t="shared" si="46"/>
        <v>7.0000000000000007E-2</v>
      </c>
      <c r="AF76" s="14">
        <f t="shared" si="47"/>
        <v>7.0000000000000007E-2</v>
      </c>
      <c r="AG76" s="17"/>
      <c r="AH76" s="20"/>
      <c r="AI76" s="13">
        <f t="shared" si="40"/>
        <v>22.395520000000008</v>
      </c>
      <c r="AJ76" s="13">
        <f t="shared" si="41"/>
        <v>79.78403999999999</v>
      </c>
      <c r="AK76" s="13">
        <f t="shared" si="42"/>
        <v>102.17956</v>
      </c>
      <c r="AL76" s="17"/>
      <c r="AM76" s="20"/>
      <c r="AN76" s="14">
        <f t="shared" si="35"/>
        <v>1.8603141150989265E-3</v>
      </c>
      <c r="AO76" s="14">
        <f t="shared" si="36"/>
        <v>2.1545611083359406E-3</v>
      </c>
      <c r="AP76" s="17"/>
      <c r="AQ76" s="20"/>
      <c r="AR76" s="13">
        <f t="shared" si="37"/>
        <v>225.92293336885751</v>
      </c>
      <c r="AS76" s="13">
        <f t="shared" si="38"/>
        <v>804.85045012655439</v>
      </c>
      <c r="AT76" s="13">
        <f t="shared" si="43"/>
        <v>1030.773383495412</v>
      </c>
      <c r="AU76" s="19"/>
    </row>
    <row r="77" spans="1:47" x14ac:dyDescent="0.25">
      <c r="A77" s="12" t="str">
        <f>+WEO_Data!C59</f>
        <v>Guinea-Bissau</v>
      </c>
      <c r="B77" s="62">
        <v>2025.2909999999999</v>
      </c>
      <c r="C77" s="13">
        <v>1.776</v>
      </c>
      <c r="D77" s="57">
        <f t="shared" si="29"/>
        <v>0.3127020208703008</v>
      </c>
      <c r="E77" s="12">
        <v>3</v>
      </c>
      <c r="F77" s="17"/>
      <c r="G77" s="20"/>
      <c r="H77" s="14">
        <f t="shared" si="39"/>
        <v>0.05</v>
      </c>
      <c r="I77" s="15">
        <f t="shared" si="30"/>
        <v>0.95</v>
      </c>
      <c r="J77" s="17"/>
      <c r="K77" s="20"/>
      <c r="L77" s="13">
        <f t="shared" si="31"/>
        <v>88.8</v>
      </c>
      <c r="M77" s="13">
        <f t="shared" si="32"/>
        <v>1687.2</v>
      </c>
      <c r="N77" s="17"/>
      <c r="O77" s="20"/>
      <c r="P77" s="27">
        <v>0.4</v>
      </c>
      <c r="Q77" s="17"/>
      <c r="R77" s="20"/>
      <c r="S77" s="16">
        <v>0.2</v>
      </c>
      <c r="T77" s="16">
        <v>0.15</v>
      </c>
      <c r="U77" s="17"/>
      <c r="V77" s="20"/>
      <c r="W77" s="13">
        <f t="shared" si="33"/>
        <v>7.104000000000001</v>
      </c>
      <c r="X77" s="13">
        <f t="shared" si="34"/>
        <v>101.232</v>
      </c>
      <c r="Y77" s="17"/>
      <c r="Z77" s="20"/>
      <c r="AA77" s="13">
        <f t="shared" si="44"/>
        <v>4</v>
      </c>
      <c r="AB77" s="13">
        <f t="shared" si="45"/>
        <v>1</v>
      </c>
      <c r="AC77" s="17"/>
      <c r="AD77" s="20"/>
      <c r="AE77" s="14">
        <f t="shared" si="46"/>
        <v>7.0000000000000007E-2</v>
      </c>
      <c r="AF77" s="14">
        <f t="shared" si="47"/>
        <v>7.0000000000000007E-2</v>
      </c>
      <c r="AG77" s="17"/>
      <c r="AH77" s="20"/>
      <c r="AI77" s="13">
        <f t="shared" si="40"/>
        <v>1.9891200000000004</v>
      </c>
      <c r="AJ77" s="13">
        <f t="shared" si="41"/>
        <v>7.086240000000001</v>
      </c>
      <c r="AK77" s="13">
        <f t="shared" si="42"/>
        <v>9.0753600000000016</v>
      </c>
      <c r="AL77" s="17"/>
      <c r="AM77" s="20"/>
      <c r="AN77" s="14">
        <f t="shared" si="35"/>
        <v>1.6522893920862638E-4</v>
      </c>
      <c r="AO77" s="14">
        <f t="shared" si="36"/>
        <v>1.913632990800476E-4</v>
      </c>
      <c r="AP77" s="17"/>
      <c r="AQ77" s="20"/>
      <c r="AR77" s="13">
        <f t="shared" si="37"/>
        <v>20.065969677089964</v>
      </c>
      <c r="AS77" s="13">
        <f t="shared" si="38"/>
        <v>71.48501697463297</v>
      </c>
      <c r="AT77" s="13">
        <f t="shared" si="43"/>
        <v>91.550986651722937</v>
      </c>
      <c r="AU77" s="19"/>
    </row>
    <row r="78" spans="1:47" x14ac:dyDescent="0.25">
      <c r="A78" s="12" t="str">
        <f>+WEO_Data!C139</f>
        <v>Togo</v>
      </c>
      <c r="B78" s="62">
        <v>1820.5150000000001</v>
      </c>
      <c r="C78" s="13">
        <v>8.1950000000000003</v>
      </c>
      <c r="D78" s="57">
        <f t="shared" si="29"/>
        <v>0.28108490065116359</v>
      </c>
      <c r="E78" s="12">
        <v>3</v>
      </c>
      <c r="F78" s="17"/>
      <c r="G78" s="20"/>
      <c r="H78" s="14">
        <f t="shared" si="39"/>
        <v>0.05</v>
      </c>
      <c r="I78" s="15">
        <f t="shared" si="30"/>
        <v>0.95</v>
      </c>
      <c r="J78" s="17"/>
      <c r="K78" s="20"/>
      <c r="L78" s="13">
        <f t="shared" si="31"/>
        <v>409.75000000000006</v>
      </c>
      <c r="M78" s="13">
        <f t="shared" si="32"/>
        <v>7785.25</v>
      </c>
      <c r="N78" s="17"/>
      <c r="O78" s="20"/>
      <c r="P78" s="27">
        <v>0.4</v>
      </c>
      <c r="Q78" s="17"/>
      <c r="R78" s="20"/>
      <c r="S78" s="16">
        <v>0.2</v>
      </c>
      <c r="T78" s="16">
        <v>0.15</v>
      </c>
      <c r="U78" s="17"/>
      <c r="V78" s="20"/>
      <c r="W78" s="13">
        <f t="shared" si="33"/>
        <v>32.780000000000008</v>
      </c>
      <c r="X78" s="13">
        <f t="shared" si="34"/>
        <v>467.11500000000001</v>
      </c>
      <c r="Y78" s="17"/>
      <c r="Z78" s="20"/>
      <c r="AA78" s="13">
        <f t="shared" si="44"/>
        <v>4</v>
      </c>
      <c r="AB78" s="13">
        <f t="shared" si="45"/>
        <v>1</v>
      </c>
      <c r="AC78" s="17"/>
      <c r="AD78" s="20"/>
      <c r="AE78" s="14">
        <f t="shared" si="46"/>
        <v>7.0000000000000007E-2</v>
      </c>
      <c r="AF78" s="14">
        <f t="shared" si="47"/>
        <v>7.0000000000000007E-2</v>
      </c>
      <c r="AG78" s="17"/>
      <c r="AH78" s="20"/>
      <c r="AI78" s="13">
        <f t="shared" si="40"/>
        <v>9.1784000000000034</v>
      </c>
      <c r="AJ78" s="13">
        <f t="shared" si="41"/>
        <v>32.698050000000002</v>
      </c>
      <c r="AK78" s="13">
        <f t="shared" si="42"/>
        <v>41.876450000000006</v>
      </c>
      <c r="AL78" s="17"/>
      <c r="AM78" s="20"/>
      <c r="AN78" s="14">
        <f t="shared" si="35"/>
        <v>7.6241619190016516E-4</v>
      </c>
      <c r="AO78" s="14">
        <f t="shared" si="36"/>
        <v>8.830080157438007E-4</v>
      </c>
      <c r="AP78" s="17"/>
      <c r="AQ78" s="20"/>
      <c r="AR78" s="13">
        <f t="shared" si="37"/>
        <v>92.590440035896549</v>
      </c>
      <c r="AS78" s="13">
        <f t="shared" si="38"/>
        <v>329.85344262788135</v>
      </c>
      <c r="AT78" s="13">
        <f t="shared" si="43"/>
        <v>422.44388266377791</v>
      </c>
      <c r="AU78" s="19"/>
    </row>
    <row r="79" spans="1:47" x14ac:dyDescent="0.25">
      <c r="A79" s="12" t="str">
        <f>+WEO_Data!C48</f>
        <v>Eritrea</v>
      </c>
      <c r="B79" s="62">
        <v>1717.739</v>
      </c>
      <c r="C79" s="13">
        <v>6.1589999999999998</v>
      </c>
      <c r="D79" s="57">
        <f t="shared" si="29"/>
        <v>0.26521643389899507</v>
      </c>
      <c r="E79" s="12">
        <v>3</v>
      </c>
      <c r="F79" s="17"/>
      <c r="G79" s="20"/>
      <c r="H79" s="14">
        <f t="shared" si="39"/>
        <v>0.05</v>
      </c>
      <c r="I79" s="15">
        <f t="shared" si="30"/>
        <v>0.95</v>
      </c>
      <c r="J79" s="17"/>
      <c r="K79" s="20"/>
      <c r="L79" s="13">
        <f t="shared" si="31"/>
        <v>307.95</v>
      </c>
      <c r="M79" s="13">
        <f t="shared" si="32"/>
        <v>5851.05</v>
      </c>
      <c r="N79" s="17"/>
      <c r="O79" s="20"/>
      <c r="P79" s="27">
        <v>0.4</v>
      </c>
      <c r="Q79" s="17"/>
      <c r="R79" s="20"/>
      <c r="S79" s="16">
        <v>0.2</v>
      </c>
      <c r="T79" s="16">
        <v>0.15</v>
      </c>
      <c r="U79" s="17"/>
      <c r="V79" s="20"/>
      <c r="W79" s="13">
        <f t="shared" si="33"/>
        <v>24.636000000000003</v>
      </c>
      <c r="X79" s="13">
        <f t="shared" si="34"/>
        <v>351.06299999999999</v>
      </c>
      <c r="Y79" s="17"/>
      <c r="Z79" s="20"/>
      <c r="AA79" s="13">
        <f t="shared" si="44"/>
        <v>4</v>
      </c>
      <c r="AB79" s="13">
        <f t="shared" si="45"/>
        <v>1</v>
      </c>
      <c r="AC79" s="17"/>
      <c r="AD79" s="20"/>
      <c r="AE79" s="14">
        <f t="shared" si="46"/>
        <v>7.0000000000000007E-2</v>
      </c>
      <c r="AF79" s="14">
        <f t="shared" si="47"/>
        <v>7.0000000000000007E-2</v>
      </c>
      <c r="AG79" s="17"/>
      <c r="AH79" s="20"/>
      <c r="AI79" s="13">
        <f t="shared" si="40"/>
        <v>6.8980800000000011</v>
      </c>
      <c r="AJ79" s="13">
        <f t="shared" si="41"/>
        <v>24.57441</v>
      </c>
      <c r="AK79" s="13">
        <f t="shared" si="42"/>
        <v>31.472490000000001</v>
      </c>
      <c r="AL79" s="17"/>
      <c r="AM79" s="20"/>
      <c r="AN79" s="14">
        <f t="shared" si="35"/>
        <v>5.7299833141099654E-4</v>
      </c>
      <c r="AO79" s="14">
        <f t="shared" si="36"/>
        <v>6.6362981927590829E-4</v>
      </c>
      <c r="AP79" s="17"/>
      <c r="AQ79" s="20"/>
      <c r="AR79" s="13">
        <f t="shared" si="37"/>
        <v>69.586884707881239</v>
      </c>
      <c r="AS79" s="13">
        <f t="shared" si="38"/>
        <v>247.90327677182685</v>
      </c>
      <c r="AT79" s="13">
        <f t="shared" si="43"/>
        <v>317.49016147970809</v>
      </c>
      <c r="AU79" s="19"/>
    </row>
    <row r="80" spans="1:47" x14ac:dyDescent="0.25">
      <c r="A80" s="12" t="str">
        <f>+WEO_Data!C123</f>
        <v>Sierra Leone</v>
      </c>
      <c r="B80" s="62">
        <v>1701.039</v>
      </c>
      <c r="C80" s="13">
        <v>7.7370000000000001</v>
      </c>
      <c r="D80" s="57">
        <f t="shared" si="29"/>
        <v>0.2626379778901875</v>
      </c>
      <c r="E80" s="12">
        <v>3</v>
      </c>
      <c r="F80" s="17"/>
      <c r="G80" s="20"/>
      <c r="H80" s="14">
        <f t="shared" si="39"/>
        <v>0.05</v>
      </c>
      <c r="I80" s="15">
        <f t="shared" si="30"/>
        <v>0.95</v>
      </c>
      <c r="J80" s="17"/>
      <c r="K80" s="20"/>
      <c r="L80" s="13">
        <f t="shared" si="31"/>
        <v>386.85</v>
      </c>
      <c r="M80" s="13">
        <f t="shared" si="32"/>
        <v>7350.1500000000005</v>
      </c>
      <c r="N80" s="17"/>
      <c r="O80" s="20"/>
      <c r="P80" s="27">
        <v>0.4</v>
      </c>
      <c r="Q80" s="17"/>
      <c r="R80" s="20"/>
      <c r="S80" s="16">
        <v>0.2</v>
      </c>
      <c r="T80" s="16">
        <v>0.15</v>
      </c>
      <c r="U80" s="17"/>
      <c r="V80" s="20"/>
      <c r="W80" s="13">
        <f t="shared" si="33"/>
        <v>30.948000000000008</v>
      </c>
      <c r="X80" s="13">
        <f t="shared" si="34"/>
        <v>441.00900000000001</v>
      </c>
      <c r="Y80" s="17"/>
      <c r="Z80" s="20"/>
      <c r="AA80" s="13">
        <f t="shared" si="44"/>
        <v>4</v>
      </c>
      <c r="AB80" s="13">
        <f t="shared" si="45"/>
        <v>1</v>
      </c>
      <c r="AC80" s="17"/>
      <c r="AD80" s="20"/>
      <c r="AE80" s="14">
        <f t="shared" si="46"/>
        <v>7.0000000000000007E-2</v>
      </c>
      <c r="AF80" s="14">
        <f t="shared" si="47"/>
        <v>7.0000000000000007E-2</v>
      </c>
      <c r="AG80" s="17"/>
      <c r="AH80" s="20"/>
      <c r="AI80" s="13">
        <f t="shared" si="40"/>
        <v>8.6654400000000038</v>
      </c>
      <c r="AJ80" s="13">
        <f t="shared" si="41"/>
        <v>30.870630000000006</v>
      </c>
      <c r="AK80" s="13">
        <f t="shared" si="42"/>
        <v>39.536070000000009</v>
      </c>
      <c r="AL80" s="17"/>
      <c r="AM80" s="20"/>
      <c r="AN80" s="14">
        <f t="shared" si="35"/>
        <v>7.1980647672136402E-4</v>
      </c>
      <c r="AO80" s="14">
        <f t="shared" si="36"/>
        <v>8.3365869649905877E-4</v>
      </c>
      <c r="AP80" s="17"/>
      <c r="AQ80" s="20"/>
      <c r="AR80" s="13">
        <f t="shared" si="37"/>
        <v>87.415769927728078</v>
      </c>
      <c r="AS80" s="13">
        <f t="shared" si="38"/>
        <v>311.41868036753118</v>
      </c>
      <c r="AT80" s="13">
        <f t="shared" si="43"/>
        <v>398.83445029525927</v>
      </c>
      <c r="AU80" s="19"/>
    </row>
    <row r="81" spans="1:47" x14ac:dyDescent="0.25">
      <c r="A81" s="12" t="str">
        <f>+WEO_Data!C81</f>
        <v>Madagascar</v>
      </c>
      <c r="B81" s="62">
        <v>1698.33</v>
      </c>
      <c r="C81" s="13">
        <v>27.055</v>
      </c>
      <c r="D81" s="57">
        <f t="shared" si="29"/>
        <v>0.26221971218193241</v>
      </c>
      <c r="E81" s="12">
        <v>3</v>
      </c>
      <c r="F81" s="17"/>
      <c r="G81" s="20"/>
      <c r="H81" s="14">
        <f t="shared" si="39"/>
        <v>0.05</v>
      </c>
      <c r="I81" s="15">
        <f t="shared" si="30"/>
        <v>0.95</v>
      </c>
      <c r="J81" s="17"/>
      <c r="K81" s="20"/>
      <c r="L81" s="13">
        <f t="shared" si="31"/>
        <v>1352.7500000000002</v>
      </c>
      <c r="M81" s="13">
        <f t="shared" si="32"/>
        <v>25702.25</v>
      </c>
      <c r="N81" s="17"/>
      <c r="O81" s="20"/>
      <c r="P81" s="27">
        <v>0.4</v>
      </c>
      <c r="Q81" s="17"/>
      <c r="R81" s="20"/>
      <c r="S81" s="16">
        <v>0.2</v>
      </c>
      <c r="T81" s="16">
        <v>0.15</v>
      </c>
      <c r="U81" s="17"/>
      <c r="V81" s="20"/>
      <c r="W81" s="13">
        <f t="shared" si="33"/>
        <v>108.22000000000004</v>
      </c>
      <c r="X81" s="13">
        <f t="shared" si="34"/>
        <v>1542.135</v>
      </c>
      <c r="Y81" s="17"/>
      <c r="Z81" s="20"/>
      <c r="AA81" s="13">
        <f t="shared" si="44"/>
        <v>4</v>
      </c>
      <c r="AB81" s="13">
        <f t="shared" si="45"/>
        <v>1</v>
      </c>
      <c r="AC81" s="17"/>
      <c r="AD81" s="20"/>
      <c r="AE81" s="14">
        <f t="shared" si="46"/>
        <v>7.0000000000000007E-2</v>
      </c>
      <c r="AF81" s="14">
        <f t="shared" si="47"/>
        <v>7.0000000000000007E-2</v>
      </c>
      <c r="AG81" s="17"/>
      <c r="AH81" s="20"/>
      <c r="AI81" s="13">
        <f t="shared" si="40"/>
        <v>30.301600000000015</v>
      </c>
      <c r="AJ81" s="13">
        <f t="shared" si="41"/>
        <v>107.94945000000001</v>
      </c>
      <c r="AK81" s="13">
        <f t="shared" si="42"/>
        <v>138.25105000000002</v>
      </c>
      <c r="AL81" s="17"/>
      <c r="AM81" s="20"/>
      <c r="AN81" s="14">
        <f t="shared" si="35"/>
        <v>2.5170433278656461E-3</v>
      </c>
      <c r="AO81" s="14">
        <f t="shared" si="36"/>
        <v>2.915165572415928E-3</v>
      </c>
      <c r="AP81" s="17"/>
      <c r="AQ81" s="20"/>
      <c r="AR81" s="13">
        <f t="shared" si="37"/>
        <v>305.67838379148031</v>
      </c>
      <c r="AS81" s="13">
        <f t="shared" si="38"/>
        <v>1088.9792422571484</v>
      </c>
      <c r="AT81" s="13">
        <f t="shared" si="43"/>
        <v>1394.6576260486286</v>
      </c>
      <c r="AU81" s="19"/>
    </row>
    <row r="82" spans="1:47" x14ac:dyDescent="0.25">
      <c r="A82" s="12" t="str">
        <f>+WEO_Data!C35</f>
        <v>Comoros</v>
      </c>
      <c r="B82" s="62">
        <v>1662.405</v>
      </c>
      <c r="C82" s="13">
        <v>0.872</v>
      </c>
      <c r="D82" s="57">
        <f t="shared" si="29"/>
        <v>0.25667294379172795</v>
      </c>
      <c r="E82" s="12">
        <v>3</v>
      </c>
      <c r="F82" s="17"/>
      <c r="G82" s="20"/>
      <c r="H82" s="14">
        <f t="shared" si="39"/>
        <v>0.05</v>
      </c>
      <c r="I82" s="15">
        <f t="shared" si="30"/>
        <v>0.95</v>
      </c>
      <c r="J82" s="17"/>
      <c r="K82" s="20"/>
      <c r="L82" s="13">
        <f t="shared" si="31"/>
        <v>43.6</v>
      </c>
      <c r="M82" s="13">
        <f t="shared" si="32"/>
        <v>828.39999999999986</v>
      </c>
      <c r="N82" s="17"/>
      <c r="O82" s="20"/>
      <c r="P82" s="27">
        <v>0.4</v>
      </c>
      <c r="Q82" s="17"/>
      <c r="R82" s="20"/>
      <c r="S82" s="16">
        <v>0.2</v>
      </c>
      <c r="T82" s="16">
        <v>0.15</v>
      </c>
      <c r="U82" s="17"/>
      <c r="V82" s="20"/>
      <c r="W82" s="13">
        <f t="shared" si="33"/>
        <v>3.4880000000000009</v>
      </c>
      <c r="X82" s="13">
        <f t="shared" si="34"/>
        <v>49.703999999999994</v>
      </c>
      <c r="Y82" s="17"/>
      <c r="Z82" s="20"/>
      <c r="AA82" s="13">
        <f t="shared" si="44"/>
        <v>4</v>
      </c>
      <c r="AB82" s="13">
        <f t="shared" si="45"/>
        <v>1</v>
      </c>
      <c r="AC82" s="17"/>
      <c r="AD82" s="20"/>
      <c r="AE82" s="14">
        <f t="shared" si="46"/>
        <v>7.0000000000000007E-2</v>
      </c>
      <c r="AF82" s="14">
        <f t="shared" si="47"/>
        <v>7.0000000000000007E-2</v>
      </c>
      <c r="AG82" s="17"/>
      <c r="AH82" s="20"/>
      <c r="AI82" s="13">
        <f t="shared" si="40"/>
        <v>0.97664000000000029</v>
      </c>
      <c r="AJ82" s="13">
        <f t="shared" si="41"/>
        <v>3.4792799999999997</v>
      </c>
      <c r="AK82" s="13">
        <f t="shared" si="42"/>
        <v>4.4559199999999999</v>
      </c>
      <c r="AL82" s="17"/>
      <c r="AM82" s="20"/>
      <c r="AN82" s="14">
        <f t="shared" si="35"/>
        <v>8.1125920602433674E-5</v>
      </c>
      <c r="AO82" s="14">
        <f t="shared" si="36"/>
        <v>9.3957655854617951E-5</v>
      </c>
      <c r="AP82" s="17"/>
      <c r="AQ82" s="20"/>
      <c r="AR82" s="13">
        <f t="shared" si="37"/>
        <v>9.852210336949577</v>
      </c>
      <c r="AS82" s="13">
        <f t="shared" si="38"/>
        <v>35.098499325382853</v>
      </c>
      <c r="AT82" s="13">
        <f t="shared" si="43"/>
        <v>44.950709662332429</v>
      </c>
      <c r="AU82" s="19"/>
    </row>
    <row r="83" spans="1:47" x14ac:dyDescent="0.25">
      <c r="A83" s="12" t="str">
        <f>+WEO_Data!C127</f>
        <v>South Sudan</v>
      </c>
      <c r="B83" s="62">
        <v>1613.095</v>
      </c>
      <c r="C83" s="13">
        <v>13.378</v>
      </c>
      <c r="D83" s="57">
        <f t="shared" si="29"/>
        <v>0.24905955063039234</v>
      </c>
      <c r="E83" s="12">
        <v>3</v>
      </c>
      <c r="F83" s="17"/>
      <c r="G83" s="20"/>
      <c r="H83" s="14">
        <f t="shared" si="39"/>
        <v>0.05</v>
      </c>
      <c r="I83" s="15">
        <f t="shared" si="30"/>
        <v>0.95</v>
      </c>
      <c r="J83" s="17"/>
      <c r="K83" s="20"/>
      <c r="L83" s="13">
        <f t="shared" si="31"/>
        <v>668.90000000000009</v>
      </c>
      <c r="M83" s="13">
        <f t="shared" si="32"/>
        <v>12709.099999999999</v>
      </c>
      <c r="N83" s="17"/>
      <c r="O83" s="20"/>
      <c r="P83" s="27">
        <v>0.4</v>
      </c>
      <c r="Q83" s="17"/>
      <c r="R83" s="20"/>
      <c r="S83" s="16">
        <v>0.2</v>
      </c>
      <c r="T83" s="16">
        <v>0.15</v>
      </c>
      <c r="U83" s="17"/>
      <c r="V83" s="20"/>
      <c r="W83" s="13">
        <f t="shared" si="33"/>
        <v>53.512000000000015</v>
      </c>
      <c r="X83" s="13">
        <f t="shared" si="34"/>
        <v>762.54599999999994</v>
      </c>
      <c r="Y83" s="17"/>
      <c r="Z83" s="20"/>
      <c r="AA83" s="13">
        <f t="shared" si="44"/>
        <v>4</v>
      </c>
      <c r="AB83" s="13">
        <f t="shared" si="45"/>
        <v>1</v>
      </c>
      <c r="AC83" s="17"/>
      <c r="AD83" s="20"/>
      <c r="AE83" s="14">
        <f t="shared" si="46"/>
        <v>7.0000000000000007E-2</v>
      </c>
      <c r="AF83" s="14">
        <f t="shared" si="47"/>
        <v>7.0000000000000007E-2</v>
      </c>
      <c r="AG83" s="17"/>
      <c r="AH83" s="20"/>
      <c r="AI83" s="13">
        <f t="shared" si="40"/>
        <v>14.983360000000005</v>
      </c>
      <c r="AJ83" s="13">
        <f t="shared" si="41"/>
        <v>53.378219999999999</v>
      </c>
      <c r="AK83" s="13">
        <f t="shared" si="42"/>
        <v>68.361580000000004</v>
      </c>
      <c r="AL83" s="17"/>
      <c r="AM83" s="20"/>
      <c r="AN83" s="14">
        <f t="shared" si="35"/>
        <v>1.2446130341965112E-3</v>
      </c>
      <c r="AO83" s="14">
        <f t="shared" si="36"/>
        <v>1.441474220209953E-3</v>
      </c>
      <c r="AP83" s="17"/>
      <c r="AQ83" s="20"/>
      <c r="AR83" s="13">
        <f t="shared" si="37"/>
        <v>151.15008014645807</v>
      </c>
      <c r="AS83" s="13">
        <f t="shared" si="38"/>
        <v>538.47216052175668</v>
      </c>
      <c r="AT83" s="13">
        <f t="shared" si="43"/>
        <v>689.62224066821477</v>
      </c>
      <c r="AU83" s="19"/>
    </row>
    <row r="84" spans="1:47" x14ac:dyDescent="0.25">
      <c r="A84" s="12" t="str">
        <f>+WEO_Data!C79</f>
        <v>Liberia</v>
      </c>
      <c r="B84" s="62">
        <v>1413.0060000000001</v>
      </c>
      <c r="C84" s="13">
        <v>4.5780000000000003</v>
      </c>
      <c r="D84" s="57">
        <f t="shared" si="29"/>
        <v>0.21816609647791865</v>
      </c>
      <c r="E84" s="12">
        <v>3</v>
      </c>
      <c r="F84" s="17"/>
      <c r="G84" s="20"/>
      <c r="H84" s="14">
        <f t="shared" si="39"/>
        <v>0.05</v>
      </c>
      <c r="I84" s="15">
        <f t="shared" si="30"/>
        <v>0.95</v>
      </c>
      <c r="J84" s="17"/>
      <c r="K84" s="20"/>
      <c r="L84" s="13">
        <f t="shared" si="31"/>
        <v>228.90000000000003</v>
      </c>
      <c r="M84" s="13">
        <f t="shared" si="32"/>
        <v>4349.1000000000004</v>
      </c>
      <c r="N84" s="17"/>
      <c r="O84" s="20"/>
      <c r="P84" s="27">
        <v>0.4</v>
      </c>
      <c r="Q84" s="17"/>
      <c r="R84" s="20"/>
      <c r="S84" s="16">
        <v>0.2</v>
      </c>
      <c r="T84" s="16">
        <v>0.15</v>
      </c>
      <c r="U84" s="17"/>
      <c r="V84" s="20"/>
      <c r="W84" s="13">
        <f t="shared" si="33"/>
        <v>18.312000000000005</v>
      </c>
      <c r="X84" s="13">
        <f t="shared" si="34"/>
        <v>260.94600000000003</v>
      </c>
      <c r="Y84" s="17"/>
      <c r="Z84" s="20"/>
      <c r="AA84" s="13">
        <f t="shared" si="44"/>
        <v>4</v>
      </c>
      <c r="AB84" s="13">
        <f t="shared" si="45"/>
        <v>1</v>
      </c>
      <c r="AC84" s="17"/>
      <c r="AD84" s="20"/>
      <c r="AE84" s="14">
        <f t="shared" si="46"/>
        <v>7.0000000000000007E-2</v>
      </c>
      <c r="AF84" s="14">
        <f t="shared" si="47"/>
        <v>7.0000000000000007E-2</v>
      </c>
      <c r="AG84" s="17"/>
      <c r="AH84" s="20"/>
      <c r="AI84" s="13">
        <f t="shared" si="40"/>
        <v>5.1273600000000021</v>
      </c>
      <c r="AJ84" s="13">
        <f t="shared" si="41"/>
        <v>18.266220000000004</v>
      </c>
      <c r="AK84" s="13">
        <f t="shared" si="42"/>
        <v>23.393580000000007</v>
      </c>
      <c r="AL84" s="17"/>
      <c r="AM84" s="20"/>
      <c r="AN84" s="14">
        <f t="shared" si="35"/>
        <v>4.2591108316277686E-4</v>
      </c>
      <c r="AO84" s="14">
        <f t="shared" si="36"/>
        <v>4.9327769323674435E-4</v>
      </c>
      <c r="AP84" s="17"/>
      <c r="AQ84" s="20"/>
      <c r="AR84" s="13">
        <f t="shared" si="37"/>
        <v>51.724104268985286</v>
      </c>
      <c r="AS84" s="13">
        <f t="shared" si="38"/>
        <v>184.26712145826002</v>
      </c>
      <c r="AT84" s="13">
        <f t="shared" si="43"/>
        <v>235.99122572724531</v>
      </c>
      <c r="AU84" s="19"/>
    </row>
    <row r="85" spans="1:47" x14ac:dyDescent="0.25">
      <c r="A85" s="12" t="str">
        <f>+WEO_Data!C95</f>
        <v>Mozambique</v>
      </c>
      <c r="B85" s="62">
        <v>1331.104</v>
      </c>
      <c r="C85" s="13">
        <v>31.157</v>
      </c>
      <c r="D85" s="57">
        <f t="shared" si="29"/>
        <v>0.2055205453381963</v>
      </c>
      <c r="E85" s="12">
        <v>3</v>
      </c>
      <c r="F85" s="17"/>
      <c r="G85" s="20"/>
      <c r="H85" s="14">
        <f t="shared" si="39"/>
        <v>0.05</v>
      </c>
      <c r="I85" s="15">
        <f t="shared" si="30"/>
        <v>0.95</v>
      </c>
      <c r="J85" s="17"/>
      <c r="K85" s="20"/>
      <c r="L85" s="13">
        <f t="shared" si="31"/>
        <v>1557.8500000000001</v>
      </c>
      <c r="M85" s="13">
        <f t="shared" si="32"/>
        <v>29599.149999999998</v>
      </c>
      <c r="N85" s="17"/>
      <c r="O85" s="20"/>
      <c r="P85" s="27">
        <v>0.4</v>
      </c>
      <c r="Q85" s="17"/>
      <c r="R85" s="20"/>
      <c r="S85" s="16">
        <v>0.2</v>
      </c>
      <c r="T85" s="16">
        <v>0.15</v>
      </c>
      <c r="U85" s="17"/>
      <c r="V85" s="20"/>
      <c r="W85" s="13">
        <f t="shared" si="33"/>
        <v>124.62800000000003</v>
      </c>
      <c r="X85" s="13">
        <f t="shared" si="34"/>
        <v>1775.9489999999998</v>
      </c>
      <c r="Y85" s="17"/>
      <c r="Z85" s="20"/>
      <c r="AA85" s="13">
        <f t="shared" si="44"/>
        <v>4</v>
      </c>
      <c r="AB85" s="13">
        <f t="shared" si="45"/>
        <v>1</v>
      </c>
      <c r="AC85" s="17"/>
      <c r="AD85" s="20"/>
      <c r="AE85" s="14">
        <f t="shared" si="46"/>
        <v>7.0000000000000007E-2</v>
      </c>
      <c r="AF85" s="14">
        <f t="shared" si="47"/>
        <v>7.0000000000000007E-2</v>
      </c>
      <c r="AG85" s="17"/>
      <c r="AH85" s="20"/>
      <c r="AI85" s="13">
        <f t="shared" si="40"/>
        <v>34.895840000000014</v>
      </c>
      <c r="AJ85" s="13">
        <f t="shared" si="41"/>
        <v>124.31643</v>
      </c>
      <c r="AK85" s="13">
        <f t="shared" si="42"/>
        <v>159.21227000000002</v>
      </c>
      <c r="AL85" s="17"/>
      <c r="AM85" s="20"/>
      <c r="AN85" s="14">
        <f t="shared" si="35"/>
        <v>2.8986700782225074E-3</v>
      </c>
      <c r="AO85" s="14">
        <f t="shared" si="36"/>
        <v>3.3571544535118481E-3</v>
      </c>
      <c r="AP85" s="17"/>
      <c r="AQ85" s="20"/>
      <c r="AR85" s="13">
        <f t="shared" si="37"/>
        <v>352.0244466380023</v>
      </c>
      <c r="AS85" s="13">
        <f t="shared" si="38"/>
        <v>1254.0870911478826</v>
      </c>
      <c r="AT85" s="13">
        <f t="shared" si="43"/>
        <v>1606.1115377858848</v>
      </c>
      <c r="AU85" s="19"/>
    </row>
    <row r="86" spans="1:47" x14ac:dyDescent="0.25">
      <c r="A86" s="12" t="str">
        <f>+WEO_Data!C101</f>
        <v>Niger</v>
      </c>
      <c r="B86" s="62">
        <v>1279.623</v>
      </c>
      <c r="C86" s="13">
        <v>19.939</v>
      </c>
      <c r="D86" s="57">
        <f t="shared" si="29"/>
        <v>0.19757195289571572</v>
      </c>
      <c r="E86" s="12">
        <v>3</v>
      </c>
      <c r="F86" s="17"/>
      <c r="G86" s="20"/>
      <c r="H86" s="14">
        <f t="shared" si="39"/>
        <v>0.05</v>
      </c>
      <c r="I86" s="15">
        <f t="shared" si="30"/>
        <v>0.95</v>
      </c>
      <c r="J86" s="17"/>
      <c r="K86" s="20"/>
      <c r="L86" s="13">
        <f t="shared" si="31"/>
        <v>996.95</v>
      </c>
      <c r="M86" s="13">
        <f t="shared" si="32"/>
        <v>18942.05</v>
      </c>
      <c r="N86" s="17"/>
      <c r="O86" s="20"/>
      <c r="P86" s="27">
        <v>0.4</v>
      </c>
      <c r="Q86" s="17"/>
      <c r="R86" s="20"/>
      <c r="S86" s="16">
        <v>0.2</v>
      </c>
      <c r="T86" s="16">
        <v>0.15</v>
      </c>
      <c r="U86" s="17"/>
      <c r="V86" s="20"/>
      <c r="W86" s="13">
        <f t="shared" si="33"/>
        <v>79.756000000000014</v>
      </c>
      <c r="X86" s="13">
        <f t="shared" si="34"/>
        <v>1136.5229999999999</v>
      </c>
      <c r="Y86" s="17"/>
      <c r="Z86" s="20"/>
      <c r="AA86" s="13">
        <f t="shared" si="44"/>
        <v>4</v>
      </c>
      <c r="AB86" s="13">
        <f t="shared" si="45"/>
        <v>1</v>
      </c>
      <c r="AC86" s="17"/>
      <c r="AD86" s="20"/>
      <c r="AE86" s="14">
        <f t="shared" si="46"/>
        <v>7.0000000000000007E-2</v>
      </c>
      <c r="AF86" s="14">
        <f t="shared" si="47"/>
        <v>7.0000000000000007E-2</v>
      </c>
      <c r="AG86" s="17"/>
      <c r="AH86" s="20"/>
      <c r="AI86" s="13">
        <f t="shared" si="40"/>
        <v>22.331680000000006</v>
      </c>
      <c r="AJ86" s="13">
        <f t="shared" si="41"/>
        <v>79.556610000000006</v>
      </c>
      <c r="AK86" s="13">
        <f t="shared" si="42"/>
        <v>101.88829000000001</v>
      </c>
      <c r="AL86" s="17"/>
      <c r="AM86" s="20"/>
      <c r="AN86" s="14">
        <f t="shared" si="35"/>
        <v>1.8550111592797306E-3</v>
      </c>
      <c r="AO86" s="14">
        <f t="shared" si="36"/>
        <v>2.148419380831683E-3</v>
      </c>
      <c r="AP86" s="17"/>
      <c r="AQ86" s="20"/>
      <c r="AR86" s="13">
        <f t="shared" si="37"/>
        <v>225.27892420692388</v>
      </c>
      <c r="AS86" s="13">
        <f t="shared" si="38"/>
        <v>802.55616748716602</v>
      </c>
      <c r="AT86" s="13">
        <f t="shared" si="43"/>
        <v>1027.8350916940899</v>
      </c>
      <c r="AU86" s="19"/>
    </row>
    <row r="87" spans="1:47" x14ac:dyDescent="0.25">
      <c r="A87" s="12" t="str">
        <f>+WEO_Data!C82</f>
        <v>Malawi</v>
      </c>
      <c r="B87" s="62">
        <v>1234.01</v>
      </c>
      <c r="C87" s="13">
        <v>20.289000000000001</v>
      </c>
      <c r="D87" s="57">
        <f t="shared" si="29"/>
        <v>0.19052937122327601</v>
      </c>
      <c r="E87" s="12">
        <v>3</v>
      </c>
      <c r="F87" s="17"/>
      <c r="G87" s="20"/>
      <c r="H87" s="14">
        <f t="shared" si="39"/>
        <v>0.05</v>
      </c>
      <c r="I87" s="15">
        <f t="shared" si="30"/>
        <v>0.95</v>
      </c>
      <c r="J87" s="17"/>
      <c r="K87" s="20"/>
      <c r="L87" s="13">
        <f t="shared" si="31"/>
        <v>1014.45</v>
      </c>
      <c r="M87" s="13">
        <f t="shared" si="32"/>
        <v>19274.550000000003</v>
      </c>
      <c r="N87" s="17"/>
      <c r="O87" s="20"/>
      <c r="P87" s="27">
        <v>0.4</v>
      </c>
      <c r="Q87" s="17"/>
      <c r="R87" s="20"/>
      <c r="S87" s="16">
        <v>0.2</v>
      </c>
      <c r="T87" s="16">
        <v>0.15</v>
      </c>
      <c r="U87" s="17"/>
      <c r="V87" s="20"/>
      <c r="W87" s="13">
        <f t="shared" si="33"/>
        <v>81.15600000000002</v>
      </c>
      <c r="X87" s="13">
        <f t="shared" si="34"/>
        <v>1156.4730000000002</v>
      </c>
      <c r="Y87" s="17"/>
      <c r="Z87" s="20"/>
      <c r="AA87" s="13">
        <f t="shared" si="44"/>
        <v>4</v>
      </c>
      <c r="AB87" s="13">
        <f t="shared" si="45"/>
        <v>1</v>
      </c>
      <c r="AC87" s="17"/>
      <c r="AD87" s="20"/>
      <c r="AE87" s="14">
        <f t="shared" si="46"/>
        <v>7.0000000000000007E-2</v>
      </c>
      <c r="AF87" s="14">
        <f t="shared" si="47"/>
        <v>7.0000000000000007E-2</v>
      </c>
      <c r="AG87" s="17"/>
      <c r="AH87" s="20"/>
      <c r="AI87" s="13">
        <f t="shared" si="40"/>
        <v>22.723680000000009</v>
      </c>
      <c r="AJ87" s="13">
        <f t="shared" si="41"/>
        <v>80.953110000000024</v>
      </c>
      <c r="AK87" s="13">
        <f t="shared" si="42"/>
        <v>103.67679000000004</v>
      </c>
      <c r="AL87" s="17"/>
      <c r="AM87" s="20"/>
      <c r="AN87" s="14">
        <f t="shared" si="35"/>
        <v>1.8875731686958453E-3</v>
      </c>
      <c r="AO87" s="14">
        <f t="shared" si="36"/>
        <v>2.1861317426999359E-3</v>
      </c>
      <c r="AP87" s="17"/>
      <c r="AQ87" s="20"/>
      <c r="AR87" s="13">
        <f t="shared" si="37"/>
        <v>229.23336642932338</v>
      </c>
      <c r="AS87" s="13">
        <f t="shared" si="38"/>
        <v>816.64386790446429</v>
      </c>
      <c r="AT87" s="13">
        <f t="shared" si="43"/>
        <v>1045.8772343337878</v>
      </c>
      <c r="AU87" s="19"/>
    </row>
    <row r="88" spans="1:47" x14ac:dyDescent="0.25">
      <c r="A88" s="12" t="str">
        <f>+WEO_Data!C36</f>
        <v>Democratic Republic of the Congo</v>
      </c>
      <c r="B88" s="62">
        <v>791.19</v>
      </c>
      <c r="C88" s="13">
        <v>97.879000000000005</v>
      </c>
      <c r="D88" s="57">
        <f t="shared" si="29"/>
        <v>0.12215859937775526</v>
      </c>
      <c r="E88" s="12">
        <v>3</v>
      </c>
      <c r="F88" s="17"/>
      <c r="G88" s="20"/>
      <c r="H88" s="14">
        <f t="shared" si="39"/>
        <v>0.05</v>
      </c>
      <c r="I88" s="15">
        <f t="shared" si="30"/>
        <v>0.95</v>
      </c>
      <c r="J88" s="17"/>
      <c r="K88" s="20"/>
      <c r="L88" s="13">
        <f t="shared" si="31"/>
        <v>4893.95</v>
      </c>
      <c r="M88" s="13">
        <f t="shared" si="32"/>
        <v>92985.05</v>
      </c>
      <c r="N88" s="17"/>
      <c r="O88" s="20"/>
      <c r="P88" s="27">
        <v>0.4</v>
      </c>
      <c r="Q88" s="17"/>
      <c r="R88" s="20"/>
      <c r="S88" s="16">
        <v>0.2</v>
      </c>
      <c r="T88" s="16">
        <v>0.15</v>
      </c>
      <c r="U88" s="17"/>
      <c r="V88" s="20"/>
      <c r="W88" s="13">
        <f t="shared" si="33"/>
        <v>391.51600000000008</v>
      </c>
      <c r="X88" s="13">
        <f t="shared" si="34"/>
        <v>5579.1030000000001</v>
      </c>
      <c r="Y88" s="17"/>
      <c r="Z88" s="20"/>
      <c r="AA88" s="13">
        <f t="shared" si="44"/>
        <v>4</v>
      </c>
      <c r="AB88" s="13">
        <f t="shared" si="45"/>
        <v>1</v>
      </c>
      <c r="AC88" s="17"/>
      <c r="AD88" s="20"/>
      <c r="AE88" s="14">
        <f t="shared" si="46"/>
        <v>7.0000000000000007E-2</v>
      </c>
      <c r="AF88" s="14">
        <f t="shared" si="47"/>
        <v>7.0000000000000007E-2</v>
      </c>
      <c r="AG88" s="17"/>
      <c r="AH88" s="20"/>
      <c r="AI88" s="13">
        <f t="shared" si="40"/>
        <v>109.62448000000003</v>
      </c>
      <c r="AJ88" s="13">
        <f t="shared" si="41"/>
        <v>390.53721000000002</v>
      </c>
      <c r="AK88" s="13">
        <f t="shared" si="42"/>
        <v>500.16169000000002</v>
      </c>
      <c r="AL88" s="17"/>
      <c r="AM88" s="20"/>
      <c r="AN88" s="14">
        <f t="shared" si="35"/>
        <v>9.1061054846853281E-3</v>
      </c>
      <c r="AO88" s="14">
        <f t="shared" si="36"/>
        <v>1.0546423620864852E-2</v>
      </c>
      <c r="AP88" s="17"/>
      <c r="AQ88" s="20"/>
      <c r="AR88" s="13">
        <f t="shared" si="37"/>
        <v>1105.8767151035408</v>
      </c>
      <c r="AS88" s="13">
        <f t="shared" si="38"/>
        <v>3939.685797556363</v>
      </c>
      <c r="AT88" s="13">
        <f t="shared" si="43"/>
        <v>5045.5625126599043</v>
      </c>
      <c r="AU88" s="19"/>
    </row>
    <row r="89" spans="1:47" x14ac:dyDescent="0.25">
      <c r="A89" s="12" t="str">
        <f>+WEO_Data!C30</f>
        <v>Central African Republic</v>
      </c>
      <c r="B89" s="62">
        <v>746.46400000000006</v>
      </c>
      <c r="C89" s="13">
        <v>5.181</v>
      </c>
      <c r="D89" s="57">
        <f t="shared" si="29"/>
        <v>0.11525296923105285</v>
      </c>
      <c r="E89" s="12">
        <v>3</v>
      </c>
      <c r="F89" s="17"/>
      <c r="G89" s="20"/>
      <c r="H89" s="14">
        <f t="shared" si="39"/>
        <v>0.05</v>
      </c>
      <c r="I89" s="15">
        <f t="shared" si="30"/>
        <v>0.95</v>
      </c>
      <c r="J89" s="17"/>
      <c r="K89" s="20"/>
      <c r="L89" s="13">
        <f t="shared" si="31"/>
        <v>259.05</v>
      </c>
      <c r="M89" s="13">
        <f t="shared" si="32"/>
        <v>4921.95</v>
      </c>
      <c r="N89" s="17"/>
      <c r="O89" s="20"/>
      <c r="P89" s="27">
        <v>0.4</v>
      </c>
      <c r="Q89" s="17"/>
      <c r="R89" s="20"/>
      <c r="S89" s="16">
        <v>0.2</v>
      </c>
      <c r="T89" s="16">
        <v>0.15</v>
      </c>
      <c r="U89" s="17"/>
      <c r="V89" s="20"/>
      <c r="W89" s="13">
        <f t="shared" si="33"/>
        <v>20.724000000000004</v>
      </c>
      <c r="X89" s="13">
        <f t="shared" si="34"/>
        <v>295.31699999999995</v>
      </c>
      <c r="Y89" s="17"/>
      <c r="Z89" s="20"/>
      <c r="AA89" s="13">
        <f t="shared" si="44"/>
        <v>4</v>
      </c>
      <c r="AB89" s="13">
        <f t="shared" si="45"/>
        <v>1</v>
      </c>
      <c r="AC89" s="17"/>
      <c r="AD89" s="20"/>
      <c r="AE89" s="14">
        <f t="shared" si="46"/>
        <v>7.0000000000000007E-2</v>
      </c>
      <c r="AF89" s="14">
        <f t="shared" si="47"/>
        <v>7.0000000000000007E-2</v>
      </c>
      <c r="AG89" s="17"/>
      <c r="AH89" s="20"/>
      <c r="AI89" s="13">
        <f t="shared" si="40"/>
        <v>5.8027200000000017</v>
      </c>
      <c r="AJ89" s="13">
        <f t="shared" si="41"/>
        <v>20.672189999999997</v>
      </c>
      <c r="AK89" s="13">
        <f t="shared" si="42"/>
        <v>26.474909999999998</v>
      </c>
      <c r="AL89" s="17"/>
      <c r="AM89" s="20"/>
      <c r="AN89" s="14">
        <f t="shared" si="35"/>
        <v>4.8201077367111112E-4</v>
      </c>
      <c r="AO89" s="14">
        <f t="shared" si="36"/>
        <v>5.5825070525547657E-4</v>
      </c>
      <c r="AP89" s="17"/>
      <c r="AQ89" s="20"/>
      <c r="AR89" s="13">
        <f t="shared" si="37"/>
        <v>58.537043297862105</v>
      </c>
      <c r="AS89" s="13">
        <f t="shared" si="38"/>
        <v>208.53821674863366</v>
      </c>
      <c r="AT89" s="13">
        <f t="shared" si="43"/>
        <v>267.07526004649577</v>
      </c>
      <c r="AU89" s="19"/>
    </row>
    <row r="90" spans="1:47" x14ac:dyDescent="0.25">
      <c r="A90" s="12" t="str">
        <f>+WEO_Data!C26</f>
        <v>Burundi</v>
      </c>
      <c r="B90" s="62">
        <v>726.88499999999999</v>
      </c>
      <c r="C90" s="13">
        <v>11.529</v>
      </c>
      <c r="D90" s="57">
        <f t="shared" si="29"/>
        <v>0.11222999975821185</v>
      </c>
      <c r="E90" s="12">
        <v>3</v>
      </c>
      <c r="F90" s="17"/>
      <c r="G90" s="20"/>
      <c r="H90" s="14">
        <f t="shared" si="39"/>
        <v>0.05</v>
      </c>
      <c r="I90" s="15">
        <f t="shared" si="30"/>
        <v>0.95</v>
      </c>
      <c r="J90" s="17"/>
      <c r="K90" s="20"/>
      <c r="L90" s="13">
        <f t="shared" si="31"/>
        <v>576.45000000000005</v>
      </c>
      <c r="M90" s="13">
        <f t="shared" si="32"/>
        <v>10952.55</v>
      </c>
      <c r="N90" s="17"/>
      <c r="O90" s="20"/>
      <c r="P90" s="27">
        <v>0.4</v>
      </c>
      <c r="Q90" s="17"/>
      <c r="R90" s="20"/>
      <c r="S90" s="16">
        <v>0.2</v>
      </c>
      <c r="T90" s="16">
        <v>0.15</v>
      </c>
      <c r="U90" s="17"/>
      <c r="V90" s="20"/>
      <c r="W90" s="13">
        <f t="shared" si="33"/>
        <v>46.116000000000014</v>
      </c>
      <c r="X90" s="13">
        <f t="shared" si="34"/>
        <v>657.15299999999991</v>
      </c>
      <c r="Y90" s="17"/>
      <c r="Z90" s="20"/>
      <c r="AA90" s="13">
        <f t="shared" si="44"/>
        <v>4</v>
      </c>
      <c r="AB90" s="13">
        <f t="shared" si="45"/>
        <v>1</v>
      </c>
      <c r="AC90" s="17"/>
      <c r="AD90" s="20"/>
      <c r="AE90" s="14">
        <f t="shared" si="46"/>
        <v>7.0000000000000007E-2</v>
      </c>
      <c r="AF90" s="14">
        <f t="shared" si="47"/>
        <v>7.0000000000000007E-2</v>
      </c>
      <c r="AG90" s="17"/>
      <c r="AH90" s="20"/>
      <c r="AI90" s="13">
        <f t="shared" si="40"/>
        <v>12.912480000000006</v>
      </c>
      <c r="AJ90" s="13">
        <f t="shared" si="41"/>
        <v>46.000709999999998</v>
      </c>
      <c r="AK90" s="13">
        <f t="shared" si="42"/>
        <v>58.91319</v>
      </c>
      <c r="AL90" s="17"/>
      <c r="AM90" s="20"/>
      <c r="AN90" s="14">
        <f t="shared" si="35"/>
        <v>1.0725925901668096E-3</v>
      </c>
      <c r="AO90" s="14">
        <f t="shared" si="36"/>
        <v>1.2422451999402411E-3</v>
      </c>
      <c r="AP90" s="17"/>
      <c r="AQ90" s="20"/>
      <c r="AR90" s="13">
        <f t="shared" si="37"/>
        <v>130.25932680583907</v>
      </c>
      <c r="AS90" s="13">
        <f t="shared" si="38"/>
        <v>464.04885174580147</v>
      </c>
      <c r="AT90" s="13">
        <f t="shared" si="43"/>
        <v>594.30817855164059</v>
      </c>
      <c r="AU90" s="19"/>
    </row>
    <row r="91" spans="1:47" x14ac:dyDescent="0.25">
      <c r="A91" s="28" t="str">
        <f>+WEO_Data!C112</f>
        <v>Poland</v>
      </c>
      <c r="B91" s="63">
        <v>33747.356</v>
      </c>
      <c r="C91" s="29">
        <v>37.959000000000003</v>
      </c>
      <c r="D91" s="58">
        <f t="shared" si="29"/>
        <v>5.2105432850042153</v>
      </c>
      <c r="E91" s="28">
        <v>5</v>
      </c>
      <c r="F91" s="17"/>
      <c r="G91" s="20"/>
      <c r="H91" s="30">
        <v>0.12</v>
      </c>
      <c r="I91" s="31">
        <f t="shared" si="30"/>
        <v>0.88</v>
      </c>
      <c r="J91" s="17"/>
      <c r="K91" s="20"/>
      <c r="L91" s="29">
        <f t="shared" si="31"/>
        <v>4555.08</v>
      </c>
      <c r="M91" s="29">
        <f t="shared" si="32"/>
        <v>33403.920000000006</v>
      </c>
      <c r="N91" s="17"/>
      <c r="O91" s="20"/>
      <c r="P91" s="32">
        <v>0.6</v>
      </c>
      <c r="Q91" s="17"/>
      <c r="R91" s="20"/>
      <c r="S91" s="32">
        <v>0.2</v>
      </c>
      <c r="T91" s="32">
        <v>0.15</v>
      </c>
      <c r="U91" s="17"/>
      <c r="V91" s="20"/>
      <c r="W91" s="29">
        <f t="shared" si="33"/>
        <v>546.6096</v>
      </c>
      <c r="X91" s="29">
        <f t="shared" si="34"/>
        <v>3006.3528000000006</v>
      </c>
      <c r="Y91" s="17"/>
      <c r="Z91" s="20"/>
      <c r="AA91" s="29">
        <f t="shared" si="44"/>
        <v>4</v>
      </c>
      <c r="AB91" s="29">
        <f t="shared" si="45"/>
        <v>1</v>
      </c>
      <c r="AC91" s="17"/>
      <c r="AD91" s="20"/>
      <c r="AE91" s="30">
        <f t="shared" si="46"/>
        <v>7.0000000000000007E-2</v>
      </c>
      <c r="AF91" s="30">
        <f t="shared" si="47"/>
        <v>7.0000000000000007E-2</v>
      </c>
      <c r="AG91" s="17"/>
      <c r="AH91" s="20"/>
      <c r="AI91" s="29">
        <f t="shared" si="40"/>
        <v>153.05068800000001</v>
      </c>
      <c r="AJ91" s="29">
        <f t="shared" si="41"/>
        <v>210.44469600000005</v>
      </c>
      <c r="AK91" s="29">
        <f t="shared" si="42"/>
        <v>363.49538400000006</v>
      </c>
      <c r="AL91" s="17"/>
      <c r="AM91" s="20"/>
      <c r="AN91" s="30">
        <f t="shared" si="35"/>
        <v>1.2713362101527528E-2</v>
      </c>
      <c r="AO91" s="30">
        <f t="shared" si="36"/>
        <v>5.6830408369541114E-3</v>
      </c>
      <c r="AP91" s="17"/>
      <c r="AQ91" s="20"/>
      <c r="AR91" s="29">
        <f t="shared" si="37"/>
        <v>1543.9543438634953</v>
      </c>
      <c r="AS91" s="29">
        <f t="shared" si="38"/>
        <v>2122.9372228123066</v>
      </c>
      <c r="AT91" s="29">
        <f t="shared" si="43"/>
        <v>3666.8915666758021</v>
      </c>
      <c r="AU91" s="19"/>
    </row>
    <row r="92" spans="1:47" x14ac:dyDescent="0.25">
      <c r="A92" s="28" t="str">
        <f>+WEO_Data!C63</f>
        <v>Hungary</v>
      </c>
      <c r="B92" s="63">
        <v>33707.648000000001</v>
      </c>
      <c r="C92" s="29">
        <v>9.7579999999999991</v>
      </c>
      <c r="D92" s="58">
        <f t="shared" si="29"/>
        <v>5.2044124268486627</v>
      </c>
      <c r="E92" s="28">
        <v>5</v>
      </c>
      <c r="F92" s="17"/>
      <c r="G92" s="20"/>
      <c r="H92" s="30">
        <v>0.12</v>
      </c>
      <c r="I92" s="31">
        <f t="shared" si="30"/>
        <v>0.88</v>
      </c>
      <c r="J92" s="17"/>
      <c r="K92" s="20"/>
      <c r="L92" s="29">
        <f t="shared" si="31"/>
        <v>1170.9599999999998</v>
      </c>
      <c r="M92" s="29">
        <f t="shared" si="32"/>
        <v>8587.0400000000009</v>
      </c>
      <c r="N92" s="17"/>
      <c r="O92" s="20"/>
      <c r="P92" s="32">
        <v>0.6</v>
      </c>
      <c r="Q92" s="17"/>
      <c r="R92" s="20"/>
      <c r="S92" s="32">
        <v>0.2</v>
      </c>
      <c r="T92" s="32">
        <v>0.15</v>
      </c>
      <c r="U92" s="17"/>
      <c r="V92" s="20"/>
      <c r="W92" s="29">
        <f t="shared" si="33"/>
        <v>140.51519999999996</v>
      </c>
      <c r="X92" s="29">
        <f t="shared" si="34"/>
        <v>772.83360000000005</v>
      </c>
      <c r="Y92" s="17"/>
      <c r="Z92" s="20"/>
      <c r="AA92" s="29">
        <f t="shared" si="44"/>
        <v>4</v>
      </c>
      <c r="AB92" s="29">
        <f t="shared" si="45"/>
        <v>1</v>
      </c>
      <c r="AC92" s="17"/>
      <c r="AD92" s="20"/>
      <c r="AE92" s="30">
        <f t="shared" si="46"/>
        <v>7.0000000000000007E-2</v>
      </c>
      <c r="AF92" s="30">
        <f t="shared" si="47"/>
        <v>7.0000000000000007E-2</v>
      </c>
      <c r="AG92" s="17"/>
      <c r="AH92" s="20"/>
      <c r="AI92" s="29">
        <f t="shared" si="40"/>
        <v>39.344255999999994</v>
      </c>
      <c r="AJ92" s="29">
        <f t="shared" si="41"/>
        <v>54.098352000000006</v>
      </c>
      <c r="AK92" s="29">
        <f t="shared" si="42"/>
        <v>93.442608000000007</v>
      </c>
      <c r="AL92" s="17"/>
      <c r="AM92" s="20"/>
      <c r="AN92" s="30">
        <f t="shared" si="35"/>
        <v>3.268183761076572E-3</v>
      </c>
      <c r="AO92" s="30">
        <f t="shared" si="36"/>
        <v>1.4609213226638798E-3</v>
      </c>
      <c r="AP92" s="17"/>
      <c r="AQ92" s="20"/>
      <c r="AR92" s="29">
        <f t="shared" si="37"/>
        <v>396.89945697779143</v>
      </c>
      <c r="AS92" s="29">
        <f t="shared" si="38"/>
        <v>545.73675334446341</v>
      </c>
      <c r="AT92" s="29">
        <f t="shared" si="43"/>
        <v>942.63621032225478</v>
      </c>
      <c r="AU92" s="19"/>
    </row>
    <row r="93" spans="1:47" x14ac:dyDescent="0.25">
      <c r="A93" s="28" t="str">
        <f>+WEO_Data!C115</f>
        <v>Russia</v>
      </c>
      <c r="B93" s="63">
        <v>30284.089</v>
      </c>
      <c r="C93" s="29">
        <v>143.89599999999999</v>
      </c>
      <c r="D93" s="58">
        <f t="shared" si="29"/>
        <v>4.6758198355278564</v>
      </c>
      <c r="E93" s="28">
        <v>5</v>
      </c>
      <c r="F93" s="17"/>
      <c r="G93" s="20"/>
      <c r="H93" s="30">
        <v>0.1</v>
      </c>
      <c r="I93" s="31">
        <f t="shared" si="30"/>
        <v>0.9</v>
      </c>
      <c r="J93" s="17"/>
      <c r="K93" s="20"/>
      <c r="L93" s="29">
        <f t="shared" si="31"/>
        <v>14389.6</v>
      </c>
      <c r="M93" s="29">
        <f t="shared" si="32"/>
        <v>129506.39999999998</v>
      </c>
      <c r="N93" s="17"/>
      <c r="O93" s="20"/>
      <c r="P93" s="32">
        <v>0.6</v>
      </c>
      <c r="Q93" s="17"/>
      <c r="R93" s="20"/>
      <c r="S93" s="32">
        <v>0.2</v>
      </c>
      <c r="T93" s="32">
        <v>0.15</v>
      </c>
      <c r="U93" s="17"/>
      <c r="V93" s="20"/>
      <c r="W93" s="29">
        <f t="shared" si="33"/>
        <v>1726.752</v>
      </c>
      <c r="X93" s="29">
        <f t="shared" si="34"/>
        <v>11655.575999999997</v>
      </c>
      <c r="Y93" s="17"/>
      <c r="Z93" s="20"/>
      <c r="AA93" s="29">
        <f t="shared" si="44"/>
        <v>4</v>
      </c>
      <c r="AB93" s="29">
        <f t="shared" si="45"/>
        <v>1</v>
      </c>
      <c r="AC93" s="17"/>
      <c r="AD93" s="20"/>
      <c r="AE93" s="30">
        <f t="shared" si="46"/>
        <v>7.0000000000000007E-2</v>
      </c>
      <c r="AF93" s="30">
        <f t="shared" si="47"/>
        <v>7.0000000000000007E-2</v>
      </c>
      <c r="AG93" s="17"/>
      <c r="AH93" s="20"/>
      <c r="AI93" s="29">
        <f t="shared" si="40"/>
        <v>483.49056000000002</v>
      </c>
      <c r="AJ93" s="29">
        <f t="shared" si="41"/>
        <v>815.89031999999986</v>
      </c>
      <c r="AK93" s="29">
        <f t="shared" si="42"/>
        <v>1299.3808799999999</v>
      </c>
      <c r="AL93" s="17"/>
      <c r="AM93" s="20"/>
      <c r="AN93" s="30">
        <f t="shared" si="35"/>
        <v>4.0161796345210297E-2</v>
      </c>
      <c r="AO93" s="30">
        <f t="shared" si="36"/>
        <v>2.2033047613780467E-2</v>
      </c>
      <c r="AP93" s="17"/>
      <c r="AQ93" s="20"/>
      <c r="AR93" s="29">
        <f t="shared" si="37"/>
        <v>4877.3864402948257</v>
      </c>
      <c r="AS93" s="29">
        <f t="shared" si="38"/>
        <v>8230.5896179975152</v>
      </c>
      <c r="AT93" s="29">
        <f t="shared" si="43"/>
        <v>13107.976058292341</v>
      </c>
      <c r="AU93" s="19"/>
    </row>
    <row r="94" spans="1:47" x14ac:dyDescent="0.25">
      <c r="A94" s="28" t="str">
        <f>+WEO_Data!C70</f>
        <v>Kazakhstan</v>
      </c>
      <c r="B94" s="63">
        <v>28514.710999999999</v>
      </c>
      <c r="C94" s="29">
        <v>18.736999999999998</v>
      </c>
      <c r="D94" s="58">
        <f t="shared" si="29"/>
        <v>4.4026304142133634</v>
      </c>
      <c r="E94" s="28">
        <v>5</v>
      </c>
      <c r="F94" s="17"/>
      <c r="G94" s="20"/>
      <c r="H94" s="30">
        <v>0.05</v>
      </c>
      <c r="I94" s="31">
        <f t="shared" si="30"/>
        <v>0.95</v>
      </c>
      <c r="J94" s="17"/>
      <c r="K94" s="20"/>
      <c r="L94" s="29">
        <f t="shared" si="31"/>
        <v>936.84999999999991</v>
      </c>
      <c r="M94" s="29">
        <f t="shared" si="32"/>
        <v>17800.149999999998</v>
      </c>
      <c r="N94" s="17"/>
      <c r="O94" s="20"/>
      <c r="P94" s="32">
        <v>0.6</v>
      </c>
      <c r="Q94" s="17"/>
      <c r="R94" s="20"/>
      <c r="S94" s="32">
        <v>0.2</v>
      </c>
      <c r="T94" s="32">
        <v>0.15</v>
      </c>
      <c r="U94" s="17"/>
      <c r="V94" s="20"/>
      <c r="W94" s="29">
        <f t="shared" si="33"/>
        <v>112.42199999999998</v>
      </c>
      <c r="X94" s="29">
        <f t="shared" si="34"/>
        <v>1602.0134999999998</v>
      </c>
      <c r="Y94" s="17"/>
      <c r="Z94" s="20"/>
      <c r="AA94" s="29">
        <f t="shared" si="44"/>
        <v>4</v>
      </c>
      <c r="AB94" s="29">
        <f t="shared" si="45"/>
        <v>1</v>
      </c>
      <c r="AC94" s="17"/>
      <c r="AD94" s="20"/>
      <c r="AE94" s="30">
        <f t="shared" si="46"/>
        <v>7.0000000000000007E-2</v>
      </c>
      <c r="AF94" s="30">
        <f t="shared" si="47"/>
        <v>7.0000000000000007E-2</v>
      </c>
      <c r="AG94" s="17"/>
      <c r="AH94" s="20"/>
      <c r="AI94" s="29">
        <f t="shared" si="40"/>
        <v>31.478159999999999</v>
      </c>
      <c r="AJ94" s="29">
        <f t="shared" si="41"/>
        <v>112.140945</v>
      </c>
      <c r="AK94" s="29">
        <f t="shared" si="42"/>
        <v>143.61910499999999</v>
      </c>
      <c r="AL94" s="17"/>
      <c r="AM94" s="20"/>
      <c r="AN94" s="30">
        <f t="shared" si="35"/>
        <v>2.614775873270297E-3</v>
      </c>
      <c r="AO94" s="30">
        <f t="shared" si="36"/>
        <v>3.0283565328233543E-3</v>
      </c>
      <c r="AP94" s="17"/>
      <c r="AQ94" s="20"/>
      <c r="AR94" s="29">
        <f t="shared" si="37"/>
        <v>317.54735966185348</v>
      </c>
      <c r="AS94" s="29">
        <f t="shared" si="38"/>
        <v>1131.262468795353</v>
      </c>
      <c r="AT94" s="29">
        <f t="shared" si="43"/>
        <v>1448.8098284572065</v>
      </c>
      <c r="AU94" s="19"/>
    </row>
    <row r="95" spans="1:47" x14ac:dyDescent="0.25">
      <c r="A95" s="28" t="str">
        <f>+WEO_Data!C114</f>
        <v>Romania</v>
      </c>
      <c r="B95" s="63">
        <v>27753.067999999999</v>
      </c>
      <c r="C95" s="29">
        <v>19.521999999999998</v>
      </c>
      <c r="D95" s="58">
        <f t="shared" si="29"/>
        <v>4.2850338291884364</v>
      </c>
      <c r="E95" s="28">
        <v>5</v>
      </c>
      <c r="F95" s="17"/>
      <c r="G95" s="20"/>
      <c r="H95" s="30">
        <v>0.08</v>
      </c>
      <c r="I95" s="31">
        <f t="shared" si="30"/>
        <v>0.92</v>
      </c>
      <c r="J95" s="17"/>
      <c r="K95" s="20"/>
      <c r="L95" s="29">
        <f t="shared" si="31"/>
        <v>1561.7599999999998</v>
      </c>
      <c r="M95" s="29">
        <f t="shared" si="32"/>
        <v>17960.239999999998</v>
      </c>
      <c r="N95" s="17"/>
      <c r="O95" s="20"/>
      <c r="P95" s="32">
        <v>0.6</v>
      </c>
      <c r="Q95" s="17"/>
      <c r="R95" s="20"/>
      <c r="S95" s="32">
        <v>0.2</v>
      </c>
      <c r="T95" s="32">
        <v>0.15</v>
      </c>
      <c r="U95" s="17"/>
      <c r="V95" s="20"/>
      <c r="W95" s="29">
        <f t="shared" si="33"/>
        <v>187.41119999999995</v>
      </c>
      <c r="X95" s="29">
        <f t="shared" si="34"/>
        <v>1616.4215999999997</v>
      </c>
      <c r="Y95" s="17"/>
      <c r="Z95" s="20"/>
      <c r="AA95" s="29">
        <f t="shared" si="44"/>
        <v>4</v>
      </c>
      <c r="AB95" s="29">
        <f t="shared" si="45"/>
        <v>1</v>
      </c>
      <c r="AC95" s="17"/>
      <c r="AD95" s="20"/>
      <c r="AE95" s="30">
        <f t="shared" si="46"/>
        <v>7.0000000000000007E-2</v>
      </c>
      <c r="AF95" s="30">
        <f t="shared" si="47"/>
        <v>7.0000000000000007E-2</v>
      </c>
      <c r="AG95" s="17"/>
      <c r="AH95" s="20"/>
      <c r="AI95" s="29">
        <f t="shared" si="40"/>
        <v>52.475135999999992</v>
      </c>
      <c r="AJ95" s="29">
        <f t="shared" si="41"/>
        <v>113.14951199999999</v>
      </c>
      <c r="AK95" s="29">
        <f t="shared" si="42"/>
        <v>165.62464799999998</v>
      </c>
      <c r="AL95" s="17"/>
      <c r="AM95" s="20"/>
      <c r="AN95" s="30">
        <f t="shared" si="35"/>
        <v>4.358918042203788E-3</v>
      </c>
      <c r="AO95" s="30">
        <f t="shared" si="36"/>
        <v>3.0555927975368363E-3</v>
      </c>
      <c r="AP95" s="17"/>
      <c r="AQ95" s="20"/>
      <c r="AR95" s="29">
        <f t="shared" si="37"/>
        <v>529.3619730218245</v>
      </c>
      <c r="AS95" s="29">
        <f t="shared" si="38"/>
        <v>1141.436754328309</v>
      </c>
      <c r="AT95" s="29">
        <f t="shared" si="43"/>
        <v>1670.7987273501335</v>
      </c>
      <c r="AU95" s="19"/>
    </row>
    <row r="96" spans="1:47" x14ac:dyDescent="0.25">
      <c r="A96" s="28" t="str">
        <f>+WEO_Data!C40</f>
        <v>Croatia</v>
      </c>
      <c r="B96" s="63">
        <v>27579.983</v>
      </c>
      <c r="C96" s="29">
        <v>4.0670000000000002</v>
      </c>
      <c r="D96" s="58">
        <f t="shared" si="29"/>
        <v>4.2583097538420613</v>
      </c>
      <c r="E96" s="28">
        <v>5</v>
      </c>
      <c r="F96" s="17"/>
      <c r="G96" s="20"/>
      <c r="H96" s="30">
        <v>0.12</v>
      </c>
      <c r="I96" s="31">
        <f t="shared" si="30"/>
        <v>0.88</v>
      </c>
      <c r="J96" s="17"/>
      <c r="K96" s="20"/>
      <c r="L96" s="29">
        <f t="shared" si="31"/>
        <v>488.04</v>
      </c>
      <c r="M96" s="29">
        <f t="shared" si="32"/>
        <v>3578.9600000000005</v>
      </c>
      <c r="N96" s="17"/>
      <c r="O96" s="20"/>
      <c r="P96" s="32">
        <v>0.6</v>
      </c>
      <c r="Q96" s="17"/>
      <c r="R96" s="20"/>
      <c r="S96" s="32">
        <v>0.2</v>
      </c>
      <c r="T96" s="32">
        <v>0.15</v>
      </c>
      <c r="U96" s="17"/>
      <c r="V96" s="20"/>
      <c r="W96" s="29">
        <f t="shared" si="33"/>
        <v>58.564799999999998</v>
      </c>
      <c r="X96" s="29">
        <f t="shared" si="34"/>
        <v>322.10640000000001</v>
      </c>
      <c r="Y96" s="17"/>
      <c r="Z96" s="20"/>
      <c r="AA96" s="29">
        <f t="shared" si="44"/>
        <v>4</v>
      </c>
      <c r="AB96" s="29">
        <f t="shared" si="45"/>
        <v>1</v>
      </c>
      <c r="AC96" s="17"/>
      <c r="AD96" s="20"/>
      <c r="AE96" s="30">
        <f t="shared" si="46"/>
        <v>7.0000000000000007E-2</v>
      </c>
      <c r="AF96" s="30">
        <f t="shared" si="47"/>
        <v>7.0000000000000007E-2</v>
      </c>
      <c r="AG96" s="17"/>
      <c r="AH96" s="20"/>
      <c r="AI96" s="29">
        <f t="shared" si="40"/>
        <v>16.398144000000002</v>
      </c>
      <c r="AJ96" s="29">
        <f t="shared" si="41"/>
        <v>22.547448000000003</v>
      </c>
      <c r="AK96" s="29">
        <f t="shared" si="42"/>
        <v>38.945592000000005</v>
      </c>
      <c r="AL96" s="17"/>
      <c r="AM96" s="20"/>
      <c r="AN96" s="30">
        <f t="shared" si="35"/>
        <v>1.3621339778948989E-3</v>
      </c>
      <c r="AO96" s="30">
        <f t="shared" si="36"/>
        <v>6.0889188555790107E-4</v>
      </c>
      <c r="AP96" s="17"/>
      <c r="AQ96" s="20"/>
      <c r="AR96" s="29">
        <f t="shared" si="37"/>
        <v>165.42222704741528</v>
      </c>
      <c r="AS96" s="29">
        <f t="shared" si="38"/>
        <v>227.45556219019596</v>
      </c>
      <c r="AT96" s="29">
        <f t="shared" si="43"/>
        <v>392.87778923761124</v>
      </c>
      <c r="AU96" s="19"/>
    </row>
    <row r="97" spans="1:47" x14ac:dyDescent="0.25">
      <c r="A97" s="28" t="str">
        <f>+WEO_Data!C143</f>
        <v>Turkey</v>
      </c>
      <c r="B97" s="63">
        <v>27390.975999999999</v>
      </c>
      <c r="C97" s="29">
        <v>83.022999999999996</v>
      </c>
      <c r="D97" s="58">
        <f t="shared" si="29"/>
        <v>4.2291273445692044</v>
      </c>
      <c r="E97" s="28">
        <v>5</v>
      </c>
      <c r="F97" s="17"/>
      <c r="G97" s="20"/>
      <c r="H97" s="30">
        <v>0.08</v>
      </c>
      <c r="I97" s="31">
        <f t="shared" si="30"/>
        <v>0.92</v>
      </c>
      <c r="J97" s="17"/>
      <c r="K97" s="20"/>
      <c r="L97" s="29">
        <f t="shared" si="31"/>
        <v>6641.84</v>
      </c>
      <c r="M97" s="29">
        <f t="shared" si="32"/>
        <v>76381.159999999989</v>
      </c>
      <c r="N97" s="17"/>
      <c r="O97" s="20"/>
      <c r="P97" s="32">
        <v>0.6</v>
      </c>
      <c r="Q97" s="17"/>
      <c r="R97" s="20"/>
      <c r="S97" s="32">
        <v>0.2</v>
      </c>
      <c r="T97" s="32">
        <v>0.15</v>
      </c>
      <c r="U97" s="17"/>
      <c r="V97" s="20"/>
      <c r="W97" s="29">
        <f t="shared" si="33"/>
        <v>797.02080000000001</v>
      </c>
      <c r="X97" s="29">
        <f t="shared" si="34"/>
        <v>6874.3043999999991</v>
      </c>
      <c r="Y97" s="17"/>
      <c r="Z97" s="20"/>
      <c r="AA97" s="29">
        <f t="shared" si="44"/>
        <v>4</v>
      </c>
      <c r="AB97" s="29">
        <f t="shared" si="45"/>
        <v>1</v>
      </c>
      <c r="AC97" s="17"/>
      <c r="AD97" s="20"/>
      <c r="AE97" s="30">
        <f t="shared" si="46"/>
        <v>7.0000000000000007E-2</v>
      </c>
      <c r="AF97" s="30">
        <f t="shared" si="47"/>
        <v>7.0000000000000007E-2</v>
      </c>
      <c r="AG97" s="17"/>
      <c r="AH97" s="20"/>
      <c r="AI97" s="29">
        <f t="shared" si="40"/>
        <v>223.16582400000001</v>
      </c>
      <c r="AJ97" s="29">
        <f t="shared" si="41"/>
        <v>481.20130799999998</v>
      </c>
      <c r="AK97" s="29">
        <f t="shared" si="42"/>
        <v>704.36713199999997</v>
      </c>
      <c r="AL97" s="17"/>
      <c r="AM97" s="20"/>
      <c r="AN97" s="30">
        <f t="shared" si="35"/>
        <v>1.8537570567456467E-2</v>
      </c>
      <c r="AO97" s="30">
        <f t="shared" si="36"/>
        <v>1.2994799755655198E-2</v>
      </c>
      <c r="AP97" s="17"/>
      <c r="AQ97" s="20"/>
      <c r="AR97" s="29">
        <f t="shared" si="37"/>
        <v>2251.266216893297</v>
      </c>
      <c r="AS97" s="29">
        <f t="shared" si="38"/>
        <v>4854.2927801761707</v>
      </c>
      <c r="AT97" s="29">
        <f t="shared" si="43"/>
        <v>7105.5589970694673</v>
      </c>
      <c r="AU97" s="19"/>
    </row>
    <row r="98" spans="1:47" x14ac:dyDescent="0.25">
      <c r="A98" s="28" t="str">
        <f>+WEO_Data!C24</f>
        <v>Bulgaria</v>
      </c>
      <c r="B98" s="63">
        <v>24484.648000000001</v>
      </c>
      <c r="C98" s="29">
        <v>6.97</v>
      </c>
      <c r="D98" s="58">
        <f t="shared" si="29"/>
        <v>3.7803944765952</v>
      </c>
      <c r="E98" s="28">
        <v>5</v>
      </c>
      <c r="F98" s="17"/>
      <c r="G98" s="20"/>
      <c r="H98" s="30">
        <v>0.08</v>
      </c>
      <c r="I98" s="31">
        <f t="shared" si="30"/>
        <v>0.92</v>
      </c>
      <c r="J98" s="17"/>
      <c r="K98" s="20"/>
      <c r="L98" s="29">
        <f t="shared" si="31"/>
        <v>557.6</v>
      </c>
      <c r="M98" s="29">
        <f t="shared" si="32"/>
        <v>6412.4</v>
      </c>
      <c r="N98" s="17"/>
      <c r="O98" s="20"/>
      <c r="P98" s="32">
        <v>0.6</v>
      </c>
      <c r="Q98" s="17"/>
      <c r="R98" s="20"/>
      <c r="S98" s="32">
        <v>0.2</v>
      </c>
      <c r="T98" s="32">
        <v>0.15</v>
      </c>
      <c r="U98" s="17"/>
      <c r="V98" s="20"/>
      <c r="W98" s="29">
        <f t="shared" si="33"/>
        <v>66.912000000000006</v>
      </c>
      <c r="X98" s="29">
        <f t="shared" si="34"/>
        <v>577.11599999999999</v>
      </c>
      <c r="Y98" s="17"/>
      <c r="Z98" s="20"/>
      <c r="AA98" s="29">
        <f t="shared" si="44"/>
        <v>4</v>
      </c>
      <c r="AB98" s="29">
        <f t="shared" si="45"/>
        <v>1</v>
      </c>
      <c r="AC98" s="17"/>
      <c r="AD98" s="20"/>
      <c r="AE98" s="30">
        <f t="shared" si="46"/>
        <v>7.0000000000000007E-2</v>
      </c>
      <c r="AF98" s="30">
        <f t="shared" si="47"/>
        <v>7.0000000000000007E-2</v>
      </c>
      <c r="AG98" s="17"/>
      <c r="AH98" s="20"/>
      <c r="AI98" s="29">
        <f t="shared" si="40"/>
        <v>18.735360000000004</v>
      </c>
      <c r="AJ98" s="29">
        <f t="shared" si="41"/>
        <v>40.398120000000006</v>
      </c>
      <c r="AK98" s="29">
        <f t="shared" si="42"/>
        <v>59.133480000000006</v>
      </c>
      <c r="AL98" s="17"/>
      <c r="AM98" s="20"/>
      <c r="AN98" s="30">
        <f t="shared" si="35"/>
        <v>1.5562779814650349E-3</v>
      </c>
      <c r="AO98" s="30">
        <f t="shared" si="36"/>
        <v>1.0909477409502999E-3</v>
      </c>
      <c r="AP98" s="17"/>
      <c r="AQ98" s="20"/>
      <c r="AR98" s="29">
        <f t="shared" si="37"/>
        <v>188.99974141799598</v>
      </c>
      <c r="AS98" s="29">
        <f t="shared" si="38"/>
        <v>407.53069243255385</v>
      </c>
      <c r="AT98" s="29">
        <f t="shared" si="43"/>
        <v>596.5304338505498</v>
      </c>
      <c r="AU98" s="19"/>
    </row>
    <row r="99" spans="1:47" x14ac:dyDescent="0.25">
      <c r="A99" s="28" t="str">
        <f>+WEO_Data!C15</f>
        <v>Belarus</v>
      </c>
      <c r="B99" s="63">
        <v>20820.204000000002</v>
      </c>
      <c r="C99" s="29">
        <v>9.41</v>
      </c>
      <c r="D99" s="58">
        <f t="shared" si="29"/>
        <v>3.2146095873293867</v>
      </c>
      <c r="E99" s="28">
        <v>5</v>
      </c>
      <c r="F99" s="17"/>
      <c r="G99" s="20"/>
      <c r="H99" s="30">
        <v>0.08</v>
      </c>
      <c r="I99" s="31">
        <f t="shared" si="30"/>
        <v>0.92</v>
      </c>
      <c r="J99" s="17"/>
      <c r="K99" s="20"/>
      <c r="L99" s="29">
        <f t="shared" si="31"/>
        <v>752.80000000000007</v>
      </c>
      <c r="M99" s="29">
        <f t="shared" si="32"/>
        <v>8657.2000000000007</v>
      </c>
      <c r="N99" s="17"/>
      <c r="O99" s="20"/>
      <c r="P99" s="32">
        <v>0.6</v>
      </c>
      <c r="Q99" s="17"/>
      <c r="R99" s="20"/>
      <c r="S99" s="32">
        <v>0.2</v>
      </c>
      <c r="T99" s="32">
        <v>0.15</v>
      </c>
      <c r="U99" s="17"/>
      <c r="V99" s="20"/>
      <c r="W99" s="29">
        <f t="shared" si="33"/>
        <v>90.335999999999999</v>
      </c>
      <c r="X99" s="29">
        <f t="shared" si="34"/>
        <v>779.14800000000002</v>
      </c>
      <c r="Y99" s="17"/>
      <c r="Z99" s="20"/>
      <c r="AA99" s="29">
        <f t="shared" si="44"/>
        <v>4</v>
      </c>
      <c r="AB99" s="29">
        <f t="shared" si="45"/>
        <v>1</v>
      </c>
      <c r="AC99" s="17"/>
      <c r="AD99" s="20"/>
      <c r="AE99" s="30">
        <f t="shared" si="46"/>
        <v>7.0000000000000007E-2</v>
      </c>
      <c r="AF99" s="30">
        <f t="shared" si="47"/>
        <v>7.0000000000000007E-2</v>
      </c>
      <c r="AG99" s="17"/>
      <c r="AH99" s="20"/>
      <c r="AI99" s="29">
        <f t="shared" si="40"/>
        <v>25.294080000000001</v>
      </c>
      <c r="AJ99" s="29">
        <f t="shared" si="41"/>
        <v>54.540360000000007</v>
      </c>
      <c r="AK99" s="29">
        <f t="shared" si="42"/>
        <v>79.834440000000001</v>
      </c>
      <c r="AL99" s="17"/>
      <c r="AM99" s="20"/>
      <c r="AN99" s="30">
        <f t="shared" si="35"/>
        <v>2.1010869161529376E-3</v>
      </c>
      <c r="AO99" s="30">
        <f t="shared" si="36"/>
        <v>1.4728577105225713E-3</v>
      </c>
      <c r="AP99" s="17"/>
      <c r="AQ99" s="20"/>
      <c r="AR99" s="29">
        <f t="shared" si="37"/>
        <v>255.1632090019142</v>
      </c>
      <c r="AS99" s="29">
        <f t="shared" si="38"/>
        <v>550.19566941037749</v>
      </c>
      <c r="AT99" s="29">
        <f t="shared" si="43"/>
        <v>805.35887841229169</v>
      </c>
      <c r="AU99" s="19"/>
    </row>
    <row r="100" spans="1:47" x14ac:dyDescent="0.25">
      <c r="A100" s="28" t="str">
        <f>+WEO_Data!C144</f>
        <v>Turkmenistan</v>
      </c>
      <c r="B100" s="63">
        <v>20409.109</v>
      </c>
      <c r="C100" s="29">
        <v>5.9720000000000004</v>
      </c>
      <c r="D100" s="58">
        <f t="shared" si="29"/>
        <v>3.1511371099077836</v>
      </c>
      <c r="E100" s="28">
        <v>5</v>
      </c>
      <c r="F100" s="17"/>
      <c r="G100" s="20"/>
      <c r="H100" s="30">
        <v>0.05</v>
      </c>
      <c r="I100" s="31">
        <f t="shared" si="30"/>
        <v>0.95</v>
      </c>
      <c r="J100" s="17"/>
      <c r="K100" s="20"/>
      <c r="L100" s="29">
        <f t="shared" si="31"/>
        <v>298.60000000000002</v>
      </c>
      <c r="M100" s="29">
        <f t="shared" si="32"/>
        <v>5673.4</v>
      </c>
      <c r="N100" s="17"/>
      <c r="O100" s="20"/>
      <c r="P100" s="32">
        <v>0.6</v>
      </c>
      <c r="Q100" s="17"/>
      <c r="R100" s="20"/>
      <c r="S100" s="32">
        <v>0.2</v>
      </c>
      <c r="T100" s="32">
        <v>0.15</v>
      </c>
      <c r="U100" s="17"/>
      <c r="V100" s="20"/>
      <c r="W100" s="29">
        <f t="shared" si="33"/>
        <v>35.832000000000001</v>
      </c>
      <c r="X100" s="29">
        <f t="shared" si="34"/>
        <v>510.60599999999994</v>
      </c>
      <c r="Y100" s="17"/>
      <c r="Z100" s="20"/>
      <c r="AA100" s="29">
        <f t="shared" si="44"/>
        <v>4</v>
      </c>
      <c r="AB100" s="29">
        <f t="shared" si="45"/>
        <v>1</v>
      </c>
      <c r="AC100" s="17"/>
      <c r="AD100" s="20"/>
      <c r="AE100" s="30">
        <f t="shared" si="46"/>
        <v>7.0000000000000007E-2</v>
      </c>
      <c r="AF100" s="30">
        <f t="shared" si="47"/>
        <v>7.0000000000000007E-2</v>
      </c>
      <c r="AG100" s="17"/>
      <c r="AH100" s="20"/>
      <c r="AI100" s="29">
        <f t="shared" si="40"/>
        <v>10.032960000000001</v>
      </c>
      <c r="AJ100" s="29">
        <f t="shared" si="41"/>
        <v>35.742419999999996</v>
      </c>
      <c r="AK100" s="29">
        <f t="shared" si="42"/>
        <v>45.775379999999998</v>
      </c>
      <c r="AL100" s="17"/>
      <c r="AM100" s="20"/>
      <c r="AN100" s="30">
        <f t="shared" si="35"/>
        <v>8.3340137242729441E-4</v>
      </c>
      <c r="AO100" s="30">
        <f t="shared" si="36"/>
        <v>9.6522096461659117E-4</v>
      </c>
      <c r="AP100" s="17"/>
      <c r="AQ100" s="20"/>
      <c r="AR100" s="29">
        <f t="shared" si="37"/>
        <v>101.2111240807274</v>
      </c>
      <c r="AS100" s="29">
        <f t="shared" si="38"/>
        <v>360.56462953759126</v>
      </c>
      <c r="AT100" s="29">
        <f t="shared" si="43"/>
        <v>461.77575361831867</v>
      </c>
      <c r="AU100" s="19"/>
    </row>
    <row r="101" spans="1:47" x14ac:dyDescent="0.25">
      <c r="A101" s="28" t="str">
        <f>+WEO_Data!C93</f>
        <v>Montenegro</v>
      </c>
      <c r="B101" s="63">
        <v>19907.849999999999</v>
      </c>
      <c r="C101" s="29">
        <v>0.625</v>
      </c>
      <c r="D101" s="58">
        <f t="shared" ref="D101:D132" si="48">+B101/$B$5*$D$4</f>
        <v>3.0737434404156332</v>
      </c>
      <c r="E101" s="28">
        <v>5</v>
      </c>
      <c r="F101" s="17"/>
      <c r="G101" s="20"/>
      <c r="H101" s="30">
        <v>0.05</v>
      </c>
      <c r="I101" s="31">
        <f t="shared" si="30"/>
        <v>0.95</v>
      </c>
      <c r="J101" s="17"/>
      <c r="K101" s="20"/>
      <c r="L101" s="29">
        <f t="shared" si="31"/>
        <v>31.25</v>
      </c>
      <c r="M101" s="29">
        <f t="shared" si="32"/>
        <v>593.75</v>
      </c>
      <c r="N101" s="17"/>
      <c r="O101" s="20"/>
      <c r="P101" s="32">
        <v>0.6</v>
      </c>
      <c r="Q101" s="17"/>
      <c r="R101" s="20"/>
      <c r="S101" s="32">
        <v>0.2</v>
      </c>
      <c r="T101" s="32">
        <v>0.15</v>
      </c>
      <c r="U101" s="17"/>
      <c r="V101" s="20"/>
      <c r="W101" s="29">
        <f t="shared" si="33"/>
        <v>3.75</v>
      </c>
      <c r="X101" s="29">
        <f t="shared" si="34"/>
        <v>53.4375</v>
      </c>
      <c r="Y101" s="17"/>
      <c r="Z101" s="20"/>
      <c r="AA101" s="29">
        <f t="shared" si="44"/>
        <v>4</v>
      </c>
      <c r="AB101" s="29">
        <f t="shared" si="45"/>
        <v>1</v>
      </c>
      <c r="AC101" s="17"/>
      <c r="AD101" s="20"/>
      <c r="AE101" s="30">
        <f t="shared" si="46"/>
        <v>7.0000000000000007E-2</v>
      </c>
      <c r="AF101" s="30">
        <f t="shared" si="47"/>
        <v>7.0000000000000007E-2</v>
      </c>
      <c r="AG101" s="17"/>
      <c r="AH101" s="20"/>
      <c r="AI101" s="29">
        <f t="shared" si="40"/>
        <v>1.05</v>
      </c>
      <c r="AJ101" s="29">
        <f t="shared" si="41"/>
        <v>3.7406250000000005</v>
      </c>
      <c r="AK101" s="29">
        <f t="shared" si="42"/>
        <v>4.7906250000000004</v>
      </c>
      <c r="AL101" s="17"/>
      <c r="AM101" s="20"/>
      <c r="AN101" s="30">
        <f t="shared" si="35"/>
        <v>8.7219668078877924E-5</v>
      </c>
      <c r="AO101" s="30">
        <f t="shared" si="36"/>
        <v>1.010152550042481E-4</v>
      </c>
      <c r="AP101" s="17"/>
      <c r="AQ101" s="20"/>
      <c r="AR101" s="29">
        <f t="shared" si="37"/>
        <v>10.592255952855764</v>
      </c>
      <c r="AS101" s="29">
        <f t="shared" si="38"/>
        <v>37.73491183204866</v>
      </c>
      <c r="AT101" s="29">
        <f t="shared" si="43"/>
        <v>48.327167784904425</v>
      </c>
      <c r="AU101" s="19"/>
    </row>
    <row r="102" spans="1:47" x14ac:dyDescent="0.25">
      <c r="A102" s="28" t="str">
        <f>+WEO_Data!C10</f>
        <v>Azerbaijan</v>
      </c>
      <c r="B102" s="63">
        <v>18793.767</v>
      </c>
      <c r="C102" s="29">
        <v>10.058999999999999</v>
      </c>
      <c r="D102" s="58">
        <f t="shared" si="48"/>
        <v>2.9017306257054276</v>
      </c>
      <c r="E102" s="28">
        <v>5</v>
      </c>
      <c r="F102" s="17"/>
      <c r="G102" s="20"/>
      <c r="H102" s="30">
        <v>0.05</v>
      </c>
      <c r="I102" s="31">
        <f t="shared" ref="I102:I133" si="49">1-H102</f>
        <v>0.95</v>
      </c>
      <c r="J102" s="17"/>
      <c r="K102" s="20"/>
      <c r="L102" s="29">
        <f t="shared" ref="L102:L133" si="50">+H102*C102*1000</f>
        <v>502.95</v>
      </c>
      <c r="M102" s="29">
        <f t="shared" ref="M102:M133" si="51">+I102*C102*1000</f>
        <v>9556.0499999999993</v>
      </c>
      <c r="N102" s="17"/>
      <c r="O102" s="20"/>
      <c r="P102" s="32">
        <v>0.6</v>
      </c>
      <c r="Q102" s="17"/>
      <c r="R102" s="20"/>
      <c r="S102" s="32">
        <v>0.2</v>
      </c>
      <c r="T102" s="32">
        <v>0.15</v>
      </c>
      <c r="U102" s="17"/>
      <c r="V102" s="20"/>
      <c r="W102" s="29">
        <f t="shared" ref="W102:W133" si="52">+S102*P102*L102</f>
        <v>60.353999999999999</v>
      </c>
      <c r="X102" s="29">
        <f t="shared" ref="X102:X133" si="53">+T102*P102*M102</f>
        <v>860.04449999999986</v>
      </c>
      <c r="Y102" s="17"/>
      <c r="Z102" s="20"/>
      <c r="AA102" s="29">
        <f t="shared" si="44"/>
        <v>4</v>
      </c>
      <c r="AB102" s="29">
        <f t="shared" si="45"/>
        <v>1</v>
      </c>
      <c r="AC102" s="17"/>
      <c r="AD102" s="20"/>
      <c r="AE102" s="30">
        <f t="shared" si="46"/>
        <v>7.0000000000000007E-2</v>
      </c>
      <c r="AF102" s="30">
        <f t="shared" si="47"/>
        <v>7.0000000000000007E-2</v>
      </c>
      <c r="AG102" s="17"/>
      <c r="AH102" s="20"/>
      <c r="AI102" s="29">
        <f t="shared" si="40"/>
        <v>16.89912</v>
      </c>
      <c r="AJ102" s="29">
        <f t="shared" si="41"/>
        <v>60.203114999999997</v>
      </c>
      <c r="AK102" s="29">
        <f t="shared" si="42"/>
        <v>77.102234999999993</v>
      </c>
      <c r="AL102" s="17"/>
      <c r="AM102" s="20"/>
      <c r="AN102" s="30">
        <f t="shared" ref="AN102:AN133" si="54">+AI102/AI$151</f>
        <v>1.4037482259286929E-3</v>
      </c>
      <c r="AO102" s="30">
        <f t="shared" ref="AO102:AO133" si="55">+AJ102/AJ$151</f>
        <v>1.6257799201403703E-3</v>
      </c>
      <c r="AP102" s="17"/>
      <c r="AQ102" s="20"/>
      <c r="AR102" s="29">
        <f t="shared" ref="AR102:AR133" si="56">+AN102*AR$151</f>
        <v>170.47600420764181</v>
      </c>
      <c r="AS102" s="29">
        <f t="shared" ref="AS102:AS133" si="57">+AO102*AS$151</f>
        <v>607.32076498972378</v>
      </c>
      <c r="AT102" s="29">
        <f t="shared" si="43"/>
        <v>777.79676919736562</v>
      </c>
      <c r="AU102" s="19"/>
    </row>
    <row r="103" spans="1:47" x14ac:dyDescent="0.25">
      <c r="A103" s="28" t="str">
        <f>+WEO_Data!C121</f>
        <v>Serbia</v>
      </c>
      <c r="B103" s="63">
        <v>18566.663</v>
      </c>
      <c r="C103" s="29">
        <v>6.9649999999999999</v>
      </c>
      <c r="D103" s="58">
        <f t="shared" si="48"/>
        <v>2.8666660943626581</v>
      </c>
      <c r="E103" s="28">
        <v>5</v>
      </c>
      <c r="F103" s="17"/>
      <c r="G103" s="20"/>
      <c r="H103" s="30">
        <v>7.0000000000000007E-2</v>
      </c>
      <c r="I103" s="31">
        <f t="shared" si="49"/>
        <v>0.92999999999999994</v>
      </c>
      <c r="J103" s="17"/>
      <c r="K103" s="20"/>
      <c r="L103" s="29">
        <f t="shared" si="50"/>
        <v>487.55</v>
      </c>
      <c r="M103" s="29">
        <f t="shared" si="51"/>
        <v>6477.4499999999989</v>
      </c>
      <c r="N103" s="17"/>
      <c r="O103" s="20"/>
      <c r="P103" s="32">
        <v>0.6</v>
      </c>
      <c r="Q103" s="17"/>
      <c r="R103" s="20"/>
      <c r="S103" s="32">
        <v>0.2</v>
      </c>
      <c r="T103" s="32">
        <v>0.15</v>
      </c>
      <c r="U103" s="17"/>
      <c r="V103" s="20"/>
      <c r="W103" s="29">
        <f t="shared" si="52"/>
        <v>58.506</v>
      </c>
      <c r="X103" s="29">
        <f t="shared" si="53"/>
        <v>582.9704999999999</v>
      </c>
      <c r="Y103" s="17"/>
      <c r="Z103" s="20"/>
      <c r="AA103" s="29">
        <f t="shared" si="44"/>
        <v>4</v>
      </c>
      <c r="AB103" s="29">
        <f t="shared" si="45"/>
        <v>1</v>
      </c>
      <c r="AC103" s="17"/>
      <c r="AD103" s="20"/>
      <c r="AE103" s="30">
        <f t="shared" si="46"/>
        <v>7.0000000000000007E-2</v>
      </c>
      <c r="AF103" s="30">
        <f t="shared" si="47"/>
        <v>7.0000000000000007E-2</v>
      </c>
      <c r="AG103" s="17"/>
      <c r="AH103" s="20"/>
      <c r="AI103" s="29">
        <f t="shared" si="40"/>
        <v>16.381680000000003</v>
      </c>
      <c r="AJ103" s="29">
        <f t="shared" si="41"/>
        <v>40.807935000000001</v>
      </c>
      <c r="AK103" s="29">
        <f t="shared" si="42"/>
        <v>57.189615000000003</v>
      </c>
      <c r="AL103" s="17"/>
      <c r="AM103" s="20"/>
      <c r="AN103" s="30">
        <f t="shared" si="54"/>
        <v>1.3607663734994222E-3</v>
      </c>
      <c r="AO103" s="30">
        <f t="shared" si="55"/>
        <v>1.1020147596248703E-3</v>
      </c>
      <c r="AP103" s="17"/>
      <c r="AQ103" s="20"/>
      <c r="AR103" s="29">
        <f t="shared" si="56"/>
        <v>165.25614047407453</v>
      </c>
      <c r="AS103" s="29">
        <f t="shared" si="57"/>
        <v>411.66484993095332</v>
      </c>
      <c r="AT103" s="29">
        <f t="shared" si="43"/>
        <v>576.92099040502785</v>
      </c>
      <c r="AU103" s="19"/>
    </row>
    <row r="104" spans="1:47" x14ac:dyDescent="0.25">
      <c r="A104" s="28" t="str">
        <f>+WEO_Data!C103</f>
        <v>North Macedonia</v>
      </c>
      <c r="B104" s="63">
        <v>16455.79</v>
      </c>
      <c r="C104" s="29">
        <v>2.0790000000000002</v>
      </c>
      <c r="D104" s="58">
        <f t="shared" si="48"/>
        <v>2.5407503356393168</v>
      </c>
      <c r="E104" s="28">
        <v>5</v>
      </c>
      <c r="F104" s="17"/>
      <c r="G104" s="20"/>
      <c r="H104" s="30">
        <v>0.05</v>
      </c>
      <c r="I104" s="31">
        <f t="shared" si="49"/>
        <v>0.95</v>
      </c>
      <c r="J104" s="17"/>
      <c r="K104" s="20"/>
      <c r="L104" s="29">
        <f t="shared" si="50"/>
        <v>103.95000000000002</v>
      </c>
      <c r="M104" s="29">
        <f t="shared" si="51"/>
        <v>1975.05</v>
      </c>
      <c r="N104" s="17"/>
      <c r="O104" s="20"/>
      <c r="P104" s="32">
        <v>0.6</v>
      </c>
      <c r="Q104" s="17"/>
      <c r="R104" s="20"/>
      <c r="S104" s="32">
        <v>0.2</v>
      </c>
      <c r="T104" s="32">
        <v>0.15</v>
      </c>
      <c r="U104" s="17"/>
      <c r="V104" s="20"/>
      <c r="W104" s="29">
        <f t="shared" si="52"/>
        <v>12.474000000000002</v>
      </c>
      <c r="X104" s="29">
        <f t="shared" si="53"/>
        <v>177.75449999999998</v>
      </c>
      <c r="Y104" s="17"/>
      <c r="Z104" s="20"/>
      <c r="AA104" s="29">
        <f t="shared" si="44"/>
        <v>4</v>
      </c>
      <c r="AB104" s="29">
        <f t="shared" si="45"/>
        <v>1</v>
      </c>
      <c r="AC104" s="17"/>
      <c r="AD104" s="20"/>
      <c r="AE104" s="30">
        <f t="shared" si="46"/>
        <v>7.0000000000000007E-2</v>
      </c>
      <c r="AF104" s="30">
        <f t="shared" si="47"/>
        <v>7.0000000000000007E-2</v>
      </c>
      <c r="AG104" s="17"/>
      <c r="AH104" s="20"/>
      <c r="AI104" s="29">
        <f t="shared" si="40"/>
        <v>3.4927200000000007</v>
      </c>
      <c r="AJ104" s="29">
        <f t="shared" si="41"/>
        <v>12.442815</v>
      </c>
      <c r="AK104" s="29">
        <f t="shared" si="42"/>
        <v>15.935535</v>
      </c>
      <c r="AL104" s="17"/>
      <c r="AM104" s="20"/>
      <c r="AN104" s="30">
        <f t="shared" si="54"/>
        <v>2.9012750389757958E-4</v>
      </c>
      <c r="AO104" s="30">
        <f t="shared" si="55"/>
        <v>3.3601714424613081E-4</v>
      </c>
      <c r="AP104" s="17"/>
      <c r="AQ104" s="20"/>
      <c r="AR104" s="29">
        <f t="shared" si="56"/>
        <v>35.234080201579417</v>
      </c>
      <c r="AS104" s="29">
        <f t="shared" si="57"/>
        <v>125.52141071812663</v>
      </c>
      <c r="AT104" s="29">
        <f t="shared" si="43"/>
        <v>160.75549091970606</v>
      </c>
      <c r="AU104" s="19"/>
    </row>
    <row r="105" spans="1:47" x14ac:dyDescent="0.25">
      <c r="A105" s="28" t="str">
        <f>+WEO_Data!C20</f>
        <v>Bosnia and Herzegovina</v>
      </c>
      <c r="B105" s="63">
        <v>14163.683999999999</v>
      </c>
      <c r="C105" s="29">
        <v>3.5019999999999998</v>
      </c>
      <c r="D105" s="58">
        <f t="shared" si="48"/>
        <v>2.1868524620750036</v>
      </c>
      <c r="E105" s="28">
        <v>5</v>
      </c>
      <c r="F105" s="17"/>
      <c r="G105" s="20"/>
      <c r="H105" s="30">
        <v>0.1</v>
      </c>
      <c r="I105" s="31">
        <f t="shared" si="49"/>
        <v>0.9</v>
      </c>
      <c r="J105" s="17"/>
      <c r="K105" s="20"/>
      <c r="L105" s="29">
        <f t="shared" si="50"/>
        <v>350.2</v>
      </c>
      <c r="M105" s="29">
        <f t="shared" si="51"/>
        <v>3151.7999999999997</v>
      </c>
      <c r="N105" s="17"/>
      <c r="O105" s="20"/>
      <c r="P105" s="32">
        <v>0.6</v>
      </c>
      <c r="Q105" s="17"/>
      <c r="R105" s="20"/>
      <c r="S105" s="32">
        <v>0.2</v>
      </c>
      <c r="T105" s="32">
        <v>0.15</v>
      </c>
      <c r="U105" s="17"/>
      <c r="V105" s="20"/>
      <c r="W105" s="29">
        <f t="shared" si="52"/>
        <v>42.023999999999994</v>
      </c>
      <c r="X105" s="29">
        <f t="shared" si="53"/>
        <v>283.66199999999998</v>
      </c>
      <c r="Y105" s="17"/>
      <c r="Z105" s="20"/>
      <c r="AA105" s="29">
        <f t="shared" si="44"/>
        <v>4</v>
      </c>
      <c r="AB105" s="29">
        <f t="shared" si="45"/>
        <v>1</v>
      </c>
      <c r="AC105" s="17"/>
      <c r="AD105" s="20"/>
      <c r="AE105" s="30">
        <f t="shared" si="46"/>
        <v>7.0000000000000007E-2</v>
      </c>
      <c r="AF105" s="30">
        <f t="shared" si="47"/>
        <v>7.0000000000000007E-2</v>
      </c>
      <c r="AG105" s="17"/>
      <c r="AH105" s="20"/>
      <c r="AI105" s="29">
        <f t="shared" si="40"/>
        <v>11.766719999999999</v>
      </c>
      <c r="AJ105" s="29">
        <f t="shared" si="41"/>
        <v>19.856339999999999</v>
      </c>
      <c r="AK105" s="29">
        <f t="shared" si="42"/>
        <v>31.623059999999999</v>
      </c>
      <c r="AL105" s="17"/>
      <c r="AM105" s="20"/>
      <c r="AN105" s="30">
        <f t="shared" si="54"/>
        <v>9.774184883591375E-4</v>
      </c>
      <c r="AO105" s="30">
        <f t="shared" si="55"/>
        <v>5.3621874647981327E-4</v>
      </c>
      <c r="AP105" s="17"/>
      <c r="AQ105" s="20"/>
      <c r="AR105" s="29">
        <f t="shared" si="56"/>
        <v>118.70105711008281</v>
      </c>
      <c r="AS105" s="29">
        <f t="shared" si="57"/>
        <v>200.30803387326475</v>
      </c>
      <c r="AT105" s="29">
        <f t="shared" si="43"/>
        <v>319.00909098334756</v>
      </c>
      <c r="AU105" s="19"/>
    </row>
    <row r="106" spans="1:47" x14ac:dyDescent="0.25">
      <c r="A106" s="28" t="str">
        <f>+WEO_Data!C3</f>
        <v>Albania</v>
      </c>
      <c r="B106" s="63">
        <v>14101.960999999999</v>
      </c>
      <c r="C106" s="29">
        <v>2.87</v>
      </c>
      <c r="D106" s="58">
        <f t="shared" si="48"/>
        <v>2.1773225195461632</v>
      </c>
      <c r="E106" s="28">
        <v>5</v>
      </c>
      <c r="F106" s="17"/>
      <c r="G106" s="20"/>
      <c r="H106" s="30">
        <v>7.0000000000000007E-2</v>
      </c>
      <c r="I106" s="31">
        <f t="shared" si="49"/>
        <v>0.92999999999999994</v>
      </c>
      <c r="J106" s="17"/>
      <c r="K106" s="20"/>
      <c r="L106" s="29">
        <f t="shared" si="50"/>
        <v>200.90000000000003</v>
      </c>
      <c r="M106" s="29">
        <f t="shared" si="51"/>
        <v>2669.1</v>
      </c>
      <c r="N106" s="17"/>
      <c r="O106" s="20"/>
      <c r="P106" s="32">
        <v>0.5</v>
      </c>
      <c r="Q106" s="17"/>
      <c r="R106" s="20"/>
      <c r="S106" s="32">
        <v>0.2</v>
      </c>
      <c r="T106" s="32">
        <v>0.15</v>
      </c>
      <c r="U106" s="17"/>
      <c r="V106" s="20"/>
      <c r="W106" s="29">
        <f t="shared" si="52"/>
        <v>20.090000000000003</v>
      </c>
      <c r="X106" s="29">
        <f t="shared" si="53"/>
        <v>200.18249999999998</v>
      </c>
      <c r="Y106" s="17"/>
      <c r="Z106" s="20"/>
      <c r="AA106" s="29">
        <f t="shared" si="44"/>
        <v>4</v>
      </c>
      <c r="AB106" s="29">
        <f t="shared" si="45"/>
        <v>1</v>
      </c>
      <c r="AC106" s="17"/>
      <c r="AD106" s="20"/>
      <c r="AE106" s="30">
        <f t="shared" si="46"/>
        <v>7.0000000000000007E-2</v>
      </c>
      <c r="AF106" s="30">
        <f t="shared" si="47"/>
        <v>7.0000000000000007E-2</v>
      </c>
      <c r="AG106" s="17"/>
      <c r="AH106" s="20"/>
      <c r="AI106" s="29">
        <f t="shared" si="40"/>
        <v>5.6252000000000013</v>
      </c>
      <c r="AJ106" s="29">
        <f t="shared" si="41"/>
        <v>14.012775</v>
      </c>
      <c r="AK106" s="29">
        <f t="shared" si="42"/>
        <v>19.637975000000001</v>
      </c>
      <c r="AL106" s="17"/>
      <c r="AM106" s="20"/>
      <c r="AN106" s="30">
        <f t="shared" si="54"/>
        <v>4.6726483512124213E-4</v>
      </c>
      <c r="AO106" s="30">
        <f t="shared" si="55"/>
        <v>3.7841377843065058E-4</v>
      </c>
      <c r="AP106" s="17"/>
      <c r="AQ106" s="20"/>
      <c r="AR106" s="29">
        <f t="shared" si="56"/>
        <v>56.746245891432622</v>
      </c>
      <c r="AS106" s="29">
        <f t="shared" si="57"/>
        <v>141.35895181883657</v>
      </c>
      <c r="AT106" s="29">
        <f t="shared" si="43"/>
        <v>198.10519771026918</v>
      </c>
      <c r="AU106" s="19"/>
    </row>
    <row r="107" spans="1:47" x14ac:dyDescent="0.25">
      <c r="A107" s="28" t="str">
        <f>+WEO_Data!C54</f>
        <v>Georgia</v>
      </c>
      <c r="B107" s="63">
        <v>12282</v>
      </c>
      <c r="C107" s="29">
        <v>3.6930000000000001</v>
      </c>
      <c r="D107" s="58">
        <f t="shared" si="48"/>
        <v>1.8963231556991242</v>
      </c>
      <c r="E107" s="28">
        <v>5</v>
      </c>
      <c r="F107" s="17"/>
      <c r="G107" s="20"/>
      <c r="H107" s="30">
        <v>0.08</v>
      </c>
      <c r="I107" s="31">
        <f t="shared" si="49"/>
        <v>0.92</v>
      </c>
      <c r="J107" s="17"/>
      <c r="K107" s="20"/>
      <c r="L107" s="29">
        <f t="shared" si="50"/>
        <v>295.44000000000005</v>
      </c>
      <c r="M107" s="29">
        <f t="shared" si="51"/>
        <v>3397.5600000000004</v>
      </c>
      <c r="N107" s="17"/>
      <c r="O107" s="20"/>
      <c r="P107" s="32">
        <v>0.5</v>
      </c>
      <c r="Q107" s="17"/>
      <c r="R107" s="20"/>
      <c r="S107" s="32">
        <v>0.2</v>
      </c>
      <c r="T107" s="32">
        <v>0.15</v>
      </c>
      <c r="U107" s="17"/>
      <c r="V107" s="20"/>
      <c r="W107" s="29">
        <f t="shared" si="52"/>
        <v>29.544000000000008</v>
      </c>
      <c r="X107" s="29">
        <f t="shared" si="53"/>
        <v>254.81700000000001</v>
      </c>
      <c r="Y107" s="17"/>
      <c r="Z107" s="20"/>
      <c r="AA107" s="29">
        <f t="shared" si="44"/>
        <v>4</v>
      </c>
      <c r="AB107" s="29">
        <f t="shared" si="45"/>
        <v>1</v>
      </c>
      <c r="AC107" s="17"/>
      <c r="AD107" s="20"/>
      <c r="AE107" s="30">
        <f t="shared" si="46"/>
        <v>7.0000000000000007E-2</v>
      </c>
      <c r="AF107" s="30">
        <f t="shared" si="47"/>
        <v>7.0000000000000007E-2</v>
      </c>
      <c r="AG107" s="17"/>
      <c r="AH107" s="20"/>
      <c r="AI107" s="29">
        <f t="shared" si="40"/>
        <v>8.2723200000000023</v>
      </c>
      <c r="AJ107" s="29">
        <f t="shared" si="41"/>
        <v>17.837190000000003</v>
      </c>
      <c r="AK107" s="29">
        <f t="shared" si="42"/>
        <v>26.109510000000007</v>
      </c>
      <c r="AL107" s="17"/>
      <c r="AM107" s="20"/>
      <c r="AN107" s="30">
        <f t="shared" si="54"/>
        <v>6.8715143299263209E-4</v>
      </c>
      <c r="AO107" s="30">
        <f t="shared" si="55"/>
        <v>4.8169177514699398E-4</v>
      </c>
      <c r="AP107" s="17"/>
      <c r="AQ107" s="20"/>
      <c r="AR107" s="29">
        <f t="shared" si="56"/>
        <v>83.450029298978876</v>
      </c>
      <c r="AS107" s="29">
        <f t="shared" si="57"/>
        <v>179.93912567592315</v>
      </c>
      <c r="AT107" s="29">
        <f t="shared" si="43"/>
        <v>263.389154974902</v>
      </c>
      <c r="AU107" s="19"/>
    </row>
    <row r="108" spans="1:47" x14ac:dyDescent="0.25">
      <c r="A108" s="28" t="str">
        <f>+WEO_Data!C73</f>
        <v>Kosovo</v>
      </c>
      <c r="B108" s="63">
        <v>12153.545</v>
      </c>
      <c r="C108" s="29">
        <v>1.827</v>
      </c>
      <c r="D108" s="58">
        <f t="shared" si="48"/>
        <v>1.8764898882373646</v>
      </c>
      <c r="E108" s="28">
        <v>5</v>
      </c>
      <c r="F108" s="17"/>
      <c r="G108" s="20"/>
      <c r="H108" s="30">
        <v>0.08</v>
      </c>
      <c r="I108" s="31">
        <f t="shared" si="49"/>
        <v>0.92</v>
      </c>
      <c r="J108" s="17"/>
      <c r="K108" s="20"/>
      <c r="L108" s="29">
        <f t="shared" si="50"/>
        <v>146.16000000000003</v>
      </c>
      <c r="M108" s="29">
        <f t="shared" si="51"/>
        <v>1680.8400000000001</v>
      </c>
      <c r="N108" s="17"/>
      <c r="O108" s="20"/>
      <c r="P108" s="32">
        <v>0.5</v>
      </c>
      <c r="Q108" s="17"/>
      <c r="R108" s="20"/>
      <c r="S108" s="32">
        <v>0.2</v>
      </c>
      <c r="T108" s="32">
        <v>0.15</v>
      </c>
      <c r="U108" s="17"/>
      <c r="V108" s="20"/>
      <c r="W108" s="29">
        <f t="shared" si="52"/>
        <v>14.616000000000003</v>
      </c>
      <c r="X108" s="29">
        <f t="shared" si="53"/>
        <v>126.063</v>
      </c>
      <c r="Y108" s="17"/>
      <c r="Z108" s="20"/>
      <c r="AA108" s="29">
        <f t="shared" si="44"/>
        <v>4</v>
      </c>
      <c r="AB108" s="29">
        <f t="shared" si="45"/>
        <v>1</v>
      </c>
      <c r="AC108" s="17"/>
      <c r="AD108" s="20"/>
      <c r="AE108" s="30">
        <f t="shared" si="46"/>
        <v>7.0000000000000007E-2</v>
      </c>
      <c r="AF108" s="30">
        <f t="shared" si="47"/>
        <v>7.0000000000000007E-2</v>
      </c>
      <c r="AG108" s="17"/>
      <c r="AH108" s="20"/>
      <c r="AI108" s="29">
        <f t="shared" si="40"/>
        <v>4.092480000000001</v>
      </c>
      <c r="AJ108" s="29">
        <f t="shared" si="41"/>
        <v>8.8244100000000003</v>
      </c>
      <c r="AK108" s="29">
        <f t="shared" si="42"/>
        <v>12.916890000000002</v>
      </c>
      <c r="AL108" s="17"/>
      <c r="AM108" s="20"/>
      <c r="AN108" s="30">
        <f t="shared" si="54"/>
        <v>3.3994737830423468E-4</v>
      </c>
      <c r="AO108" s="30">
        <f t="shared" si="55"/>
        <v>2.3830242978433735E-4</v>
      </c>
      <c r="AP108" s="17"/>
      <c r="AQ108" s="20"/>
      <c r="AR108" s="29">
        <f t="shared" si="56"/>
        <v>41.284376801850634</v>
      </c>
      <c r="AS108" s="29">
        <f t="shared" si="57"/>
        <v>89.019437478990397</v>
      </c>
      <c r="AT108" s="29">
        <f t="shared" si="43"/>
        <v>130.30381428084104</v>
      </c>
      <c r="AU108" s="19"/>
    </row>
    <row r="109" spans="1:47" x14ac:dyDescent="0.25">
      <c r="A109" s="28" t="str">
        <f>+WEO_Data!C8</f>
        <v>Armenia</v>
      </c>
      <c r="B109" s="63">
        <v>10828.049000000001</v>
      </c>
      <c r="C109" s="29">
        <v>2.9910000000000001</v>
      </c>
      <c r="D109" s="58">
        <f t="shared" si="48"/>
        <v>1.671835210042725</v>
      </c>
      <c r="E109" s="28">
        <v>5</v>
      </c>
      <c r="F109" s="17"/>
      <c r="G109" s="20"/>
      <c r="H109" s="30">
        <v>0.08</v>
      </c>
      <c r="I109" s="31">
        <f t="shared" si="49"/>
        <v>0.92</v>
      </c>
      <c r="J109" s="17"/>
      <c r="K109" s="20"/>
      <c r="L109" s="29">
        <f t="shared" si="50"/>
        <v>239.28000000000003</v>
      </c>
      <c r="M109" s="29">
        <f t="shared" si="51"/>
        <v>2751.7200000000003</v>
      </c>
      <c r="N109" s="17"/>
      <c r="O109" s="20"/>
      <c r="P109" s="32">
        <v>0.5</v>
      </c>
      <c r="Q109" s="17"/>
      <c r="R109" s="20"/>
      <c r="S109" s="32">
        <v>0.2</v>
      </c>
      <c r="T109" s="32">
        <v>0.15</v>
      </c>
      <c r="U109" s="17"/>
      <c r="V109" s="20"/>
      <c r="W109" s="29">
        <f t="shared" si="52"/>
        <v>23.928000000000004</v>
      </c>
      <c r="X109" s="29">
        <f t="shared" si="53"/>
        <v>206.37900000000002</v>
      </c>
      <c r="Y109" s="17"/>
      <c r="Z109" s="20"/>
      <c r="AA109" s="29">
        <f t="shared" si="44"/>
        <v>4</v>
      </c>
      <c r="AB109" s="29">
        <f t="shared" si="45"/>
        <v>1</v>
      </c>
      <c r="AC109" s="17"/>
      <c r="AD109" s="20"/>
      <c r="AE109" s="30">
        <f t="shared" si="46"/>
        <v>7.0000000000000007E-2</v>
      </c>
      <c r="AF109" s="30">
        <f t="shared" si="47"/>
        <v>7.0000000000000007E-2</v>
      </c>
      <c r="AG109" s="17"/>
      <c r="AH109" s="20"/>
      <c r="AI109" s="29">
        <f t="shared" si="40"/>
        <v>6.6998400000000018</v>
      </c>
      <c r="AJ109" s="29">
        <f t="shared" si="41"/>
        <v>14.446530000000003</v>
      </c>
      <c r="AK109" s="29">
        <f t="shared" si="42"/>
        <v>21.146370000000005</v>
      </c>
      <c r="AL109" s="17"/>
      <c r="AM109" s="20"/>
      <c r="AN109" s="30">
        <f t="shared" si="54"/>
        <v>5.5653125807770436E-4</v>
      </c>
      <c r="AO109" s="30">
        <f t="shared" si="55"/>
        <v>3.9012729473724854E-4</v>
      </c>
      <c r="AP109" s="17"/>
      <c r="AQ109" s="20"/>
      <c r="AR109" s="29">
        <f t="shared" si="56"/>
        <v>67.587066783982067</v>
      </c>
      <c r="AS109" s="29">
        <f t="shared" si="57"/>
        <v>145.73461275296131</v>
      </c>
      <c r="AT109" s="29">
        <f t="shared" si="43"/>
        <v>213.32167953694338</v>
      </c>
      <c r="AU109" s="19"/>
    </row>
    <row r="110" spans="1:47" x14ac:dyDescent="0.25">
      <c r="A110" s="28" t="str">
        <f>+WEO_Data!C147</f>
        <v>Ukraine</v>
      </c>
      <c r="B110" s="63">
        <v>9743.4560000000001</v>
      </c>
      <c r="C110" s="29">
        <v>41.878</v>
      </c>
      <c r="D110" s="58">
        <f t="shared" si="48"/>
        <v>1.504375608967234</v>
      </c>
      <c r="E110" s="28">
        <v>5</v>
      </c>
      <c r="F110" s="17"/>
      <c r="G110" s="20"/>
      <c r="H110" s="30">
        <v>0.08</v>
      </c>
      <c r="I110" s="31">
        <f t="shared" si="49"/>
        <v>0.92</v>
      </c>
      <c r="J110" s="17"/>
      <c r="K110" s="20"/>
      <c r="L110" s="29">
        <f t="shared" si="50"/>
        <v>3350.24</v>
      </c>
      <c r="M110" s="29">
        <f t="shared" si="51"/>
        <v>38527.760000000002</v>
      </c>
      <c r="N110" s="17"/>
      <c r="O110" s="20"/>
      <c r="P110" s="32">
        <v>0.5</v>
      </c>
      <c r="Q110" s="17"/>
      <c r="R110" s="20"/>
      <c r="S110" s="32">
        <v>0.2</v>
      </c>
      <c r="T110" s="32">
        <v>0.15</v>
      </c>
      <c r="U110" s="17"/>
      <c r="V110" s="20"/>
      <c r="W110" s="29">
        <f t="shared" si="52"/>
        <v>335.024</v>
      </c>
      <c r="X110" s="29">
        <f t="shared" si="53"/>
        <v>2889.5819999999999</v>
      </c>
      <c r="Y110" s="17"/>
      <c r="Z110" s="20"/>
      <c r="AA110" s="29">
        <f t="shared" si="44"/>
        <v>4</v>
      </c>
      <c r="AB110" s="29">
        <f t="shared" si="45"/>
        <v>1</v>
      </c>
      <c r="AC110" s="17"/>
      <c r="AD110" s="20"/>
      <c r="AE110" s="30">
        <f t="shared" si="46"/>
        <v>7.0000000000000007E-2</v>
      </c>
      <c r="AF110" s="30">
        <f t="shared" si="47"/>
        <v>7.0000000000000007E-2</v>
      </c>
      <c r="AG110" s="17"/>
      <c r="AH110" s="20"/>
      <c r="AI110" s="29">
        <f t="shared" si="40"/>
        <v>93.806720000000013</v>
      </c>
      <c r="AJ110" s="29">
        <f t="shared" si="41"/>
        <v>202.27074000000002</v>
      </c>
      <c r="AK110" s="29">
        <f t="shared" si="42"/>
        <v>296.07746000000003</v>
      </c>
      <c r="AL110" s="17"/>
      <c r="AM110" s="20"/>
      <c r="AN110" s="30">
        <f t="shared" si="54"/>
        <v>7.7921818875888007E-3</v>
      </c>
      <c r="AO110" s="30">
        <f t="shared" si="55"/>
        <v>5.4623038612525892E-3</v>
      </c>
      <c r="AP110" s="17"/>
      <c r="AQ110" s="20"/>
      <c r="AR110" s="29">
        <f t="shared" si="56"/>
        <v>946.30932222654656</v>
      </c>
      <c r="AS110" s="29">
        <f t="shared" si="57"/>
        <v>2040.4794760509908</v>
      </c>
      <c r="AT110" s="29">
        <f t="shared" si="43"/>
        <v>2986.7887982775374</v>
      </c>
      <c r="AU110" s="19"/>
    </row>
    <row r="111" spans="1:47" x14ac:dyDescent="0.25">
      <c r="A111" s="28" t="str">
        <f>+WEO_Data!C150</f>
        <v>Uzbekistan</v>
      </c>
      <c r="B111" s="63">
        <v>8065.2619999999997</v>
      </c>
      <c r="C111" s="29">
        <v>33.168999999999997</v>
      </c>
      <c r="D111" s="58">
        <f t="shared" si="48"/>
        <v>1.2452648662579571</v>
      </c>
      <c r="E111" s="28">
        <v>5</v>
      </c>
      <c r="F111" s="17"/>
      <c r="G111" s="20"/>
      <c r="H111" s="30">
        <v>0.08</v>
      </c>
      <c r="I111" s="31">
        <f t="shared" si="49"/>
        <v>0.92</v>
      </c>
      <c r="J111" s="17"/>
      <c r="K111" s="20"/>
      <c r="L111" s="29">
        <f t="shared" si="50"/>
        <v>2653.52</v>
      </c>
      <c r="M111" s="29">
        <f t="shared" si="51"/>
        <v>30515.48</v>
      </c>
      <c r="N111" s="17"/>
      <c r="O111" s="20"/>
      <c r="P111" s="32">
        <v>0.5</v>
      </c>
      <c r="Q111" s="17"/>
      <c r="R111" s="20"/>
      <c r="S111" s="32">
        <v>0.2</v>
      </c>
      <c r="T111" s="32">
        <v>0.15</v>
      </c>
      <c r="U111" s="17"/>
      <c r="V111" s="20"/>
      <c r="W111" s="29">
        <f t="shared" si="52"/>
        <v>265.35200000000003</v>
      </c>
      <c r="X111" s="29">
        <f t="shared" si="53"/>
        <v>2288.6610000000001</v>
      </c>
      <c r="Y111" s="17"/>
      <c r="Z111" s="20"/>
      <c r="AA111" s="29">
        <f t="shared" si="44"/>
        <v>4</v>
      </c>
      <c r="AB111" s="29">
        <f t="shared" si="45"/>
        <v>1</v>
      </c>
      <c r="AC111" s="17"/>
      <c r="AD111" s="20"/>
      <c r="AE111" s="30">
        <f t="shared" si="46"/>
        <v>7.0000000000000007E-2</v>
      </c>
      <c r="AF111" s="30">
        <f t="shared" si="47"/>
        <v>7.0000000000000007E-2</v>
      </c>
      <c r="AG111" s="17"/>
      <c r="AH111" s="20"/>
      <c r="AI111" s="29">
        <f t="shared" si="40"/>
        <v>74.298560000000009</v>
      </c>
      <c r="AJ111" s="29">
        <f t="shared" si="41"/>
        <v>160.20627000000002</v>
      </c>
      <c r="AK111" s="29">
        <f t="shared" si="42"/>
        <v>234.50483000000003</v>
      </c>
      <c r="AL111" s="17"/>
      <c r="AM111" s="20"/>
      <c r="AN111" s="30">
        <f t="shared" si="54"/>
        <v>6.1717102304177113E-3</v>
      </c>
      <c r="AO111" s="30">
        <f t="shared" si="55"/>
        <v>4.3263564824940811E-3</v>
      </c>
      <c r="AP111" s="17"/>
      <c r="AQ111" s="20"/>
      <c r="AR111" s="29">
        <f t="shared" si="56"/>
        <v>749.51368042724869</v>
      </c>
      <c r="AS111" s="29">
        <f t="shared" si="57"/>
        <v>1616.1388734212551</v>
      </c>
      <c r="AT111" s="29">
        <f t="shared" si="43"/>
        <v>2365.6525538485039</v>
      </c>
      <c r="AU111" s="19"/>
    </row>
    <row r="112" spans="1:47" x14ac:dyDescent="0.25">
      <c r="A112" s="28" t="str">
        <f>+WEO_Data!C91</f>
        <v>Moldova</v>
      </c>
      <c r="B112" s="63">
        <v>7700.1109999999999</v>
      </c>
      <c r="C112" s="29">
        <v>3.5419999999999998</v>
      </c>
      <c r="D112" s="58">
        <f t="shared" si="48"/>
        <v>1.1888860764332796</v>
      </c>
      <c r="E112" s="28">
        <v>5</v>
      </c>
      <c r="F112" s="17"/>
      <c r="G112" s="20"/>
      <c r="H112" s="30">
        <v>0.08</v>
      </c>
      <c r="I112" s="31">
        <f t="shared" si="49"/>
        <v>0.92</v>
      </c>
      <c r="J112" s="17"/>
      <c r="K112" s="20"/>
      <c r="L112" s="29">
        <f t="shared" si="50"/>
        <v>283.36</v>
      </c>
      <c r="M112" s="29">
        <f t="shared" si="51"/>
        <v>3258.64</v>
      </c>
      <c r="N112" s="17"/>
      <c r="O112" s="20"/>
      <c r="P112" s="32">
        <v>0.5</v>
      </c>
      <c r="Q112" s="17"/>
      <c r="R112" s="20"/>
      <c r="S112" s="32">
        <v>0.2</v>
      </c>
      <c r="T112" s="32">
        <v>0.15</v>
      </c>
      <c r="U112" s="17"/>
      <c r="V112" s="20"/>
      <c r="W112" s="29">
        <f t="shared" si="52"/>
        <v>28.336000000000002</v>
      </c>
      <c r="X112" s="29">
        <f t="shared" si="53"/>
        <v>244.39799999999997</v>
      </c>
      <c r="Y112" s="17"/>
      <c r="Z112" s="20"/>
      <c r="AA112" s="29">
        <f t="shared" si="44"/>
        <v>4</v>
      </c>
      <c r="AB112" s="29">
        <f t="shared" si="45"/>
        <v>1</v>
      </c>
      <c r="AC112" s="17"/>
      <c r="AD112" s="20"/>
      <c r="AE112" s="30">
        <f t="shared" si="46"/>
        <v>7.0000000000000007E-2</v>
      </c>
      <c r="AF112" s="30">
        <f t="shared" si="47"/>
        <v>7.0000000000000007E-2</v>
      </c>
      <c r="AG112" s="17"/>
      <c r="AH112" s="20"/>
      <c r="AI112" s="29">
        <f t="shared" si="40"/>
        <v>7.9340800000000016</v>
      </c>
      <c r="AJ112" s="29">
        <f t="shared" si="41"/>
        <v>17.107859999999999</v>
      </c>
      <c r="AK112" s="29">
        <f t="shared" si="42"/>
        <v>25.04194</v>
      </c>
      <c r="AL112" s="17"/>
      <c r="AM112" s="20"/>
      <c r="AN112" s="30">
        <f t="shared" si="54"/>
        <v>6.5905507058215608E-4</v>
      </c>
      <c r="AO112" s="30">
        <f t="shared" si="55"/>
        <v>4.6199628149760414E-4</v>
      </c>
      <c r="AP112" s="17"/>
      <c r="AQ112" s="20"/>
      <c r="AR112" s="29">
        <f t="shared" si="56"/>
        <v>80.037910581365594</v>
      </c>
      <c r="AS112" s="29">
        <f t="shared" si="57"/>
        <v>172.5817446910695</v>
      </c>
      <c r="AT112" s="29">
        <f t="shared" si="43"/>
        <v>252.6196552724351</v>
      </c>
      <c r="AU112" s="19"/>
    </row>
    <row r="113" spans="1:47" x14ac:dyDescent="0.25">
      <c r="A113" s="28" t="str">
        <f>+WEO_Data!C75</f>
        <v>Kyrgyz Republic</v>
      </c>
      <c r="B113" s="63">
        <v>3979.1840000000002</v>
      </c>
      <c r="C113" s="29">
        <v>6.51</v>
      </c>
      <c r="D113" s="58">
        <f t="shared" si="48"/>
        <v>0.61438029311085041</v>
      </c>
      <c r="E113" s="28">
        <v>5</v>
      </c>
      <c r="F113" s="17"/>
      <c r="G113" s="20"/>
      <c r="H113" s="30">
        <v>0.08</v>
      </c>
      <c r="I113" s="31">
        <f t="shared" si="49"/>
        <v>0.92</v>
      </c>
      <c r="J113" s="17"/>
      <c r="K113" s="20"/>
      <c r="L113" s="29">
        <f t="shared" si="50"/>
        <v>520.80000000000007</v>
      </c>
      <c r="M113" s="29">
        <f t="shared" si="51"/>
        <v>5989.2000000000007</v>
      </c>
      <c r="N113" s="17"/>
      <c r="O113" s="20"/>
      <c r="P113" s="32">
        <v>0.5</v>
      </c>
      <c r="Q113" s="17"/>
      <c r="R113" s="20"/>
      <c r="S113" s="32">
        <v>0.2</v>
      </c>
      <c r="T113" s="32">
        <v>0.15</v>
      </c>
      <c r="U113" s="17"/>
      <c r="V113" s="20"/>
      <c r="W113" s="29">
        <f t="shared" si="52"/>
        <v>52.080000000000013</v>
      </c>
      <c r="X113" s="29">
        <f t="shared" si="53"/>
        <v>449.19000000000005</v>
      </c>
      <c r="Y113" s="17"/>
      <c r="Z113" s="20"/>
      <c r="AA113" s="29">
        <f t="shared" si="44"/>
        <v>4</v>
      </c>
      <c r="AB113" s="29">
        <f t="shared" si="45"/>
        <v>1</v>
      </c>
      <c r="AC113" s="17"/>
      <c r="AD113" s="20"/>
      <c r="AE113" s="30">
        <f t="shared" si="46"/>
        <v>7.0000000000000007E-2</v>
      </c>
      <c r="AF113" s="30">
        <f t="shared" si="47"/>
        <v>7.0000000000000007E-2</v>
      </c>
      <c r="AG113" s="17"/>
      <c r="AH113" s="20"/>
      <c r="AI113" s="29">
        <f t="shared" si="40"/>
        <v>14.582400000000005</v>
      </c>
      <c r="AJ113" s="29">
        <f t="shared" si="41"/>
        <v>31.443300000000008</v>
      </c>
      <c r="AK113" s="29">
        <f t="shared" si="42"/>
        <v>46.025700000000015</v>
      </c>
      <c r="AL113" s="17"/>
      <c r="AM113" s="20"/>
      <c r="AN113" s="30">
        <f t="shared" si="54"/>
        <v>1.2113067502794572E-3</v>
      </c>
      <c r="AO113" s="30">
        <f t="shared" si="55"/>
        <v>8.4912360038097239E-4</v>
      </c>
      <c r="AP113" s="17"/>
      <c r="AQ113" s="20"/>
      <c r="AR113" s="29">
        <f t="shared" si="56"/>
        <v>147.10525067326091</v>
      </c>
      <c r="AS113" s="29">
        <f t="shared" si="57"/>
        <v>317.19569676421878</v>
      </c>
      <c r="AT113" s="29">
        <f t="shared" si="43"/>
        <v>464.30094743747969</v>
      </c>
      <c r="AU113" s="19"/>
    </row>
    <row r="114" spans="1:47" x14ac:dyDescent="0.25">
      <c r="A114" s="28" t="str">
        <f>+WEO_Data!C135</f>
        <v>Tajikistan</v>
      </c>
      <c r="B114" s="63">
        <v>3577.7429999999999</v>
      </c>
      <c r="C114" s="29">
        <v>9.2919999999999998</v>
      </c>
      <c r="D114" s="58">
        <f t="shared" si="48"/>
        <v>0.55239837942032666</v>
      </c>
      <c r="E114" s="28">
        <v>5</v>
      </c>
      <c r="F114" s="17"/>
      <c r="G114" s="20"/>
      <c r="H114" s="30">
        <v>0.08</v>
      </c>
      <c r="I114" s="31">
        <f t="shared" si="49"/>
        <v>0.92</v>
      </c>
      <c r="J114" s="17"/>
      <c r="K114" s="20"/>
      <c r="L114" s="29">
        <f t="shared" si="50"/>
        <v>743.36</v>
      </c>
      <c r="M114" s="29">
        <f t="shared" si="51"/>
        <v>8548.6400000000012</v>
      </c>
      <c r="N114" s="17"/>
      <c r="O114" s="20"/>
      <c r="P114" s="32">
        <v>0.5</v>
      </c>
      <c r="Q114" s="17"/>
      <c r="R114" s="20"/>
      <c r="S114" s="32">
        <v>0.2</v>
      </c>
      <c r="T114" s="32">
        <v>0.15</v>
      </c>
      <c r="U114" s="17"/>
      <c r="V114" s="20"/>
      <c r="W114" s="29">
        <f t="shared" si="52"/>
        <v>74.335999999999999</v>
      </c>
      <c r="X114" s="29">
        <f t="shared" si="53"/>
        <v>641.14800000000002</v>
      </c>
      <c r="Y114" s="17"/>
      <c r="Z114" s="20"/>
      <c r="AA114" s="29">
        <f t="shared" si="44"/>
        <v>4</v>
      </c>
      <c r="AB114" s="29">
        <f t="shared" si="45"/>
        <v>1</v>
      </c>
      <c r="AC114" s="17"/>
      <c r="AD114" s="20"/>
      <c r="AE114" s="30">
        <f t="shared" si="46"/>
        <v>7.0000000000000007E-2</v>
      </c>
      <c r="AF114" s="30">
        <f t="shared" si="47"/>
        <v>7.0000000000000007E-2</v>
      </c>
      <c r="AG114" s="17"/>
      <c r="AH114" s="20"/>
      <c r="AI114" s="29">
        <f t="shared" si="40"/>
        <v>20.814080000000001</v>
      </c>
      <c r="AJ114" s="29">
        <f t="shared" si="41"/>
        <v>44.880360000000003</v>
      </c>
      <c r="AK114" s="29">
        <f t="shared" si="42"/>
        <v>65.69444</v>
      </c>
      <c r="AL114" s="17"/>
      <c r="AM114" s="20"/>
      <c r="AN114" s="30">
        <f t="shared" si="54"/>
        <v>1.7289496656830586E-3</v>
      </c>
      <c r="AO114" s="30">
        <f t="shared" si="55"/>
        <v>1.211990244967741E-3</v>
      </c>
      <c r="AP114" s="17"/>
      <c r="AQ114" s="20"/>
      <c r="AR114" s="29">
        <f t="shared" si="56"/>
        <v>209.96958360306294</v>
      </c>
      <c r="AS114" s="29">
        <f t="shared" si="57"/>
        <v>452.74691464410449</v>
      </c>
      <c r="AT114" s="29">
        <f t="shared" si="43"/>
        <v>662.71649824716746</v>
      </c>
      <c r="AU114" s="19"/>
    </row>
    <row r="115" spans="1:47" x14ac:dyDescent="0.25">
      <c r="A115" s="37" t="str">
        <f>+WEO_Data!C77</f>
        <v>Lebanon</v>
      </c>
      <c r="B115" s="64">
        <v>15208.308000000001</v>
      </c>
      <c r="C115" s="38">
        <v>6.0659999999999998</v>
      </c>
      <c r="D115" s="59">
        <f t="shared" si="48"/>
        <v>2.3481409069698937</v>
      </c>
      <c r="E115" s="37">
        <v>6</v>
      </c>
      <c r="F115" s="17"/>
      <c r="G115" s="20"/>
      <c r="H115" s="39">
        <v>0.05</v>
      </c>
      <c r="I115" s="40">
        <f t="shared" si="49"/>
        <v>0.95</v>
      </c>
      <c r="J115" s="17"/>
      <c r="K115" s="20"/>
      <c r="L115" s="38">
        <f t="shared" si="50"/>
        <v>303.3</v>
      </c>
      <c r="M115" s="38">
        <f t="shared" si="51"/>
        <v>5762.7</v>
      </c>
      <c r="N115" s="17"/>
      <c r="O115" s="20"/>
      <c r="P115" s="41">
        <v>0.4</v>
      </c>
      <c r="Q115" s="17"/>
      <c r="R115" s="20"/>
      <c r="S115" s="41">
        <v>0.2</v>
      </c>
      <c r="T115" s="41">
        <v>0.15</v>
      </c>
      <c r="U115" s="17"/>
      <c r="V115" s="20"/>
      <c r="W115" s="38">
        <f t="shared" si="52"/>
        <v>24.264000000000006</v>
      </c>
      <c r="X115" s="38">
        <f t="shared" si="53"/>
        <v>345.762</v>
      </c>
      <c r="Y115" s="17"/>
      <c r="Z115" s="20"/>
      <c r="AA115" s="38">
        <f t="shared" si="44"/>
        <v>4</v>
      </c>
      <c r="AB115" s="38">
        <f t="shared" si="45"/>
        <v>1</v>
      </c>
      <c r="AC115" s="17"/>
      <c r="AD115" s="20"/>
      <c r="AE115" s="39">
        <f t="shared" si="46"/>
        <v>7.0000000000000007E-2</v>
      </c>
      <c r="AF115" s="39">
        <f t="shared" si="47"/>
        <v>7.0000000000000007E-2</v>
      </c>
      <c r="AG115" s="17"/>
      <c r="AH115" s="20"/>
      <c r="AI115" s="38">
        <f t="shared" si="40"/>
        <v>6.7939200000000026</v>
      </c>
      <c r="AJ115" s="38">
        <f t="shared" si="41"/>
        <v>24.203340000000001</v>
      </c>
      <c r="AK115" s="38">
        <f t="shared" si="42"/>
        <v>30.997260000000004</v>
      </c>
      <c r="AL115" s="17"/>
      <c r="AM115" s="20"/>
      <c r="AN115" s="39">
        <f t="shared" si="54"/>
        <v>5.6434614033757193E-4</v>
      </c>
      <c r="AO115" s="39">
        <f t="shared" si="55"/>
        <v>6.5360910597948689E-4</v>
      </c>
      <c r="AP115" s="17"/>
      <c r="AQ115" s="20"/>
      <c r="AR115" s="38">
        <f t="shared" si="56"/>
        <v>68.536132917357961</v>
      </c>
      <c r="AS115" s="38">
        <f t="shared" si="57"/>
        <v>244.15997351808764</v>
      </c>
      <c r="AT115" s="38">
        <f t="shared" si="43"/>
        <v>312.69610643544559</v>
      </c>
      <c r="AU115" s="19"/>
    </row>
    <row r="116" spans="1:47" x14ac:dyDescent="0.25">
      <c r="A116" s="37" t="str">
        <f>+WEO_Data!C66</f>
        <v>Islamic Republic of Iran</v>
      </c>
      <c r="B116" s="64">
        <v>18504.692999999999</v>
      </c>
      <c r="C116" s="38">
        <v>83.269000000000005</v>
      </c>
      <c r="D116" s="59">
        <f t="shared" si="48"/>
        <v>2.8570980153886576</v>
      </c>
      <c r="E116" s="37">
        <v>6</v>
      </c>
      <c r="F116" s="17"/>
      <c r="G116" s="20"/>
      <c r="H116" s="39">
        <v>0.08</v>
      </c>
      <c r="I116" s="40">
        <f t="shared" si="49"/>
        <v>0.92</v>
      </c>
      <c r="J116" s="17"/>
      <c r="K116" s="20"/>
      <c r="L116" s="38">
        <f t="shared" si="50"/>
        <v>6661.52</v>
      </c>
      <c r="M116" s="38">
        <f t="shared" si="51"/>
        <v>76607.48000000001</v>
      </c>
      <c r="N116" s="17"/>
      <c r="O116" s="20"/>
      <c r="P116" s="41">
        <v>0.4</v>
      </c>
      <c r="Q116" s="17"/>
      <c r="R116" s="20"/>
      <c r="S116" s="41">
        <v>0.2</v>
      </c>
      <c r="T116" s="41">
        <v>0.15</v>
      </c>
      <c r="U116" s="17"/>
      <c r="V116" s="20"/>
      <c r="W116" s="38">
        <f t="shared" si="52"/>
        <v>532.92160000000013</v>
      </c>
      <c r="X116" s="38">
        <f t="shared" si="53"/>
        <v>4596.4488000000001</v>
      </c>
      <c r="Y116" s="17"/>
      <c r="Z116" s="20"/>
      <c r="AA116" s="38">
        <f t="shared" si="44"/>
        <v>4</v>
      </c>
      <c r="AB116" s="38">
        <f t="shared" si="45"/>
        <v>1</v>
      </c>
      <c r="AC116" s="17"/>
      <c r="AD116" s="20"/>
      <c r="AE116" s="39">
        <f t="shared" si="46"/>
        <v>7.0000000000000007E-2</v>
      </c>
      <c r="AF116" s="39">
        <f t="shared" si="47"/>
        <v>7.0000000000000007E-2</v>
      </c>
      <c r="AG116" s="17"/>
      <c r="AH116" s="20"/>
      <c r="AI116" s="38">
        <f t="shared" si="40"/>
        <v>149.21804800000004</v>
      </c>
      <c r="AJ116" s="38">
        <f t="shared" si="41"/>
        <v>321.75141600000006</v>
      </c>
      <c r="AK116" s="38">
        <f t="shared" si="42"/>
        <v>470.96946400000013</v>
      </c>
      <c r="AL116" s="17"/>
      <c r="AM116" s="20"/>
      <c r="AN116" s="39">
        <f t="shared" si="54"/>
        <v>1.239499868375055E-2</v>
      </c>
      <c r="AO116" s="39">
        <f t="shared" si="55"/>
        <v>8.6888691957140631E-3</v>
      </c>
      <c r="AP116" s="17"/>
      <c r="AQ116" s="20"/>
      <c r="AR116" s="38">
        <f t="shared" si="56"/>
        <v>1505.2911973347784</v>
      </c>
      <c r="AS116" s="38">
        <f t="shared" si="57"/>
        <v>3245.7841442531158</v>
      </c>
      <c r="AT116" s="38">
        <f t="shared" si="43"/>
        <v>4751.0753415878944</v>
      </c>
      <c r="AU116" s="19"/>
    </row>
    <row r="117" spans="1:47" x14ac:dyDescent="0.25">
      <c r="A117" s="37" t="str">
        <f>+WEO_Data!C67</f>
        <v>Iraq</v>
      </c>
      <c r="B117" s="64">
        <v>18008.031999999999</v>
      </c>
      <c r="C117" s="38">
        <v>39.115000000000002</v>
      </c>
      <c r="D117" s="59">
        <f t="shared" si="48"/>
        <v>2.7804142704910282</v>
      </c>
      <c r="E117" s="37">
        <v>6</v>
      </c>
      <c r="F117" s="17"/>
      <c r="G117" s="20"/>
      <c r="H117" s="39">
        <v>0.08</v>
      </c>
      <c r="I117" s="40">
        <f t="shared" si="49"/>
        <v>0.92</v>
      </c>
      <c r="J117" s="17"/>
      <c r="K117" s="20"/>
      <c r="L117" s="38">
        <f t="shared" si="50"/>
        <v>3129.2000000000003</v>
      </c>
      <c r="M117" s="38">
        <f t="shared" si="51"/>
        <v>35985.800000000003</v>
      </c>
      <c r="N117" s="17"/>
      <c r="O117" s="20"/>
      <c r="P117" s="41">
        <v>0.4</v>
      </c>
      <c r="Q117" s="17"/>
      <c r="R117" s="20"/>
      <c r="S117" s="41">
        <v>0.2</v>
      </c>
      <c r="T117" s="41">
        <v>0.15</v>
      </c>
      <c r="U117" s="17"/>
      <c r="V117" s="20"/>
      <c r="W117" s="38">
        <f t="shared" si="52"/>
        <v>250.33600000000007</v>
      </c>
      <c r="X117" s="38">
        <f t="shared" si="53"/>
        <v>2159.1480000000001</v>
      </c>
      <c r="Y117" s="17"/>
      <c r="Z117" s="20"/>
      <c r="AA117" s="38">
        <f t="shared" si="44"/>
        <v>4</v>
      </c>
      <c r="AB117" s="38">
        <f t="shared" si="45"/>
        <v>1</v>
      </c>
      <c r="AC117" s="17"/>
      <c r="AD117" s="20"/>
      <c r="AE117" s="39">
        <f t="shared" si="46"/>
        <v>7.0000000000000007E-2</v>
      </c>
      <c r="AF117" s="39">
        <f t="shared" si="47"/>
        <v>7.0000000000000007E-2</v>
      </c>
      <c r="AG117" s="17"/>
      <c r="AH117" s="20"/>
      <c r="AI117" s="38">
        <f t="shared" si="40"/>
        <v>70.094080000000019</v>
      </c>
      <c r="AJ117" s="38">
        <f t="shared" si="41"/>
        <v>151.14036000000002</v>
      </c>
      <c r="AK117" s="38">
        <f t="shared" si="42"/>
        <v>221.23444000000003</v>
      </c>
      <c r="AL117" s="17"/>
      <c r="AM117" s="20"/>
      <c r="AN117" s="39">
        <f t="shared" si="54"/>
        <v>5.8224594208517305E-3</v>
      </c>
      <c r="AO117" s="39">
        <f t="shared" si="55"/>
        <v>4.081532366070873E-3</v>
      </c>
      <c r="AP117" s="17"/>
      <c r="AQ117" s="20"/>
      <c r="AR117" s="38">
        <f t="shared" si="56"/>
        <v>707.0994629904269</v>
      </c>
      <c r="AS117" s="38">
        <f t="shared" si="57"/>
        <v>1524.6832170731077</v>
      </c>
      <c r="AT117" s="38">
        <f t="shared" si="43"/>
        <v>2231.7826800635348</v>
      </c>
      <c r="AU117" s="19"/>
    </row>
    <row r="118" spans="1:47" x14ac:dyDescent="0.25">
      <c r="A118" s="37" t="str">
        <f>+WEO_Data!C4</f>
        <v>Algeria</v>
      </c>
      <c r="B118" s="64">
        <v>15765.504000000001</v>
      </c>
      <c r="C118" s="38">
        <v>43.427</v>
      </c>
      <c r="D118" s="59">
        <f t="shared" si="48"/>
        <v>2.4341711689030423</v>
      </c>
      <c r="E118" s="37">
        <v>6</v>
      </c>
      <c r="F118" s="17"/>
      <c r="G118" s="20"/>
      <c r="H118" s="39">
        <v>0.05</v>
      </c>
      <c r="I118" s="40">
        <f t="shared" si="49"/>
        <v>0.95</v>
      </c>
      <c r="J118" s="17"/>
      <c r="K118" s="20"/>
      <c r="L118" s="38">
        <f t="shared" si="50"/>
        <v>2171.35</v>
      </c>
      <c r="M118" s="38">
        <f t="shared" si="51"/>
        <v>41255.649999999994</v>
      </c>
      <c r="N118" s="17"/>
      <c r="O118" s="20"/>
      <c r="P118" s="41">
        <v>0.4</v>
      </c>
      <c r="Q118" s="17"/>
      <c r="R118" s="20"/>
      <c r="S118" s="41">
        <v>0.2</v>
      </c>
      <c r="T118" s="41">
        <v>0.15</v>
      </c>
      <c r="U118" s="17"/>
      <c r="V118" s="20"/>
      <c r="W118" s="38">
        <f t="shared" si="52"/>
        <v>173.70800000000003</v>
      </c>
      <c r="X118" s="38">
        <f t="shared" si="53"/>
        <v>2475.3389999999995</v>
      </c>
      <c r="Y118" s="17"/>
      <c r="Z118" s="20"/>
      <c r="AA118" s="38">
        <f t="shared" si="44"/>
        <v>4</v>
      </c>
      <c r="AB118" s="38">
        <f t="shared" si="45"/>
        <v>1</v>
      </c>
      <c r="AC118" s="17"/>
      <c r="AD118" s="20"/>
      <c r="AE118" s="39">
        <f t="shared" si="46"/>
        <v>7.0000000000000007E-2</v>
      </c>
      <c r="AF118" s="39">
        <f t="shared" si="47"/>
        <v>7.0000000000000007E-2</v>
      </c>
      <c r="AG118" s="17"/>
      <c r="AH118" s="20"/>
      <c r="AI118" s="38">
        <f t="shared" si="40"/>
        <v>48.63824000000001</v>
      </c>
      <c r="AJ118" s="38">
        <f t="shared" si="41"/>
        <v>173.27372999999997</v>
      </c>
      <c r="AK118" s="38">
        <f t="shared" si="42"/>
        <v>221.91197</v>
      </c>
      <c r="AL118" s="17"/>
      <c r="AM118" s="20"/>
      <c r="AN118" s="39">
        <f t="shared" si="54"/>
        <v>4.0402010940388611E-3</v>
      </c>
      <c r="AO118" s="39">
        <f t="shared" si="55"/>
        <v>4.6792421110074464E-3</v>
      </c>
      <c r="AP118" s="17"/>
      <c r="AQ118" s="20"/>
      <c r="AR118" s="38">
        <f t="shared" si="56"/>
        <v>490.65589254897844</v>
      </c>
      <c r="AS118" s="38">
        <f t="shared" si="57"/>
        <v>1747.9616172057351</v>
      </c>
      <c r="AT118" s="38">
        <f t="shared" si="43"/>
        <v>2238.6175097547134</v>
      </c>
      <c r="AU118" s="19"/>
    </row>
    <row r="119" spans="1:47" x14ac:dyDescent="0.25">
      <c r="A119" s="37" t="str">
        <f>+WEO_Data!C142</f>
        <v>Tunisia</v>
      </c>
      <c r="B119" s="64">
        <v>12800.789000000001</v>
      </c>
      <c r="C119" s="38">
        <v>11.782999999999999</v>
      </c>
      <c r="D119" s="59">
        <f t="shared" si="48"/>
        <v>1.9764234320077054</v>
      </c>
      <c r="E119" s="37">
        <v>6</v>
      </c>
      <c r="F119" s="17"/>
      <c r="G119" s="20"/>
      <c r="H119" s="39">
        <v>7.0000000000000007E-2</v>
      </c>
      <c r="I119" s="40">
        <f t="shared" si="49"/>
        <v>0.92999999999999994</v>
      </c>
      <c r="J119" s="17"/>
      <c r="K119" s="20"/>
      <c r="L119" s="38">
        <f t="shared" si="50"/>
        <v>824.81000000000006</v>
      </c>
      <c r="M119" s="38">
        <f t="shared" si="51"/>
        <v>10958.189999999999</v>
      </c>
      <c r="N119" s="17"/>
      <c r="O119" s="20"/>
      <c r="P119" s="41">
        <v>0.4</v>
      </c>
      <c r="Q119" s="17"/>
      <c r="R119" s="20"/>
      <c r="S119" s="41">
        <v>0.2</v>
      </c>
      <c r="T119" s="41">
        <v>0.15</v>
      </c>
      <c r="U119" s="17"/>
      <c r="V119" s="20"/>
      <c r="W119" s="38">
        <f t="shared" si="52"/>
        <v>65.984800000000021</v>
      </c>
      <c r="X119" s="38">
        <f t="shared" si="53"/>
        <v>657.49139999999989</v>
      </c>
      <c r="Y119" s="17"/>
      <c r="Z119" s="20"/>
      <c r="AA119" s="38">
        <f t="shared" si="44"/>
        <v>4</v>
      </c>
      <c r="AB119" s="38">
        <f t="shared" si="45"/>
        <v>1</v>
      </c>
      <c r="AC119" s="17"/>
      <c r="AD119" s="20"/>
      <c r="AE119" s="39">
        <f t="shared" si="46"/>
        <v>7.0000000000000007E-2</v>
      </c>
      <c r="AF119" s="39">
        <f t="shared" si="47"/>
        <v>7.0000000000000007E-2</v>
      </c>
      <c r="AG119" s="17"/>
      <c r="AH119" s="20"/>
      <c r="AI119" s="38">
        <f t="shared" si="40"/>
        <v>18.475744000000006</v>
      </c>
      <c r="AJ119" s="38">
        <f t="shared" si="41"/>
        <v>46.024397999999998</v>
      </c>
      <c r="AK119" s="38">
        <f t="shared" si="42"/>
        <v>64.500142000000011</v>
      </c>
      <c r="AL119" s="17"/>
      <c r="AM119" s="20"/>
      <c r="AN119" s="39">
        <f t="shared" si="54"/>
        <v>1.5347126278003056E-3</v>
      </c>
      <c r="AO119" s="39">
        <f t="shared" si="55"/>
        <v>1.2428848923340366E-3</v>
      </c>
      <c r="AP119" s="17"/>
      <c r="AQ119" s="20"/>
      <c r="AR119" s="38">
        <f t="shared" si="56"/>
        <v>186.38077082613259</v>
      </c>
      <c r="AS119" s="38">
        <f t="shared" si="57"/>
        <v>464.28781304009794</v>
      </c>
      <c r="AT119" s="38">
        <f t="shared" si="43"/>
        <v>650.66858386623051</v>
      </c>
      <c r="AU119" s="19"/>
    </row>
    <row r="120" spans="1:47" x14ac:dyDescent="0.25">
      <c r="A120" s="37" t="str">
        <f>+WEO_Data!C80</f>
        <v>Libya</v>
      </c>
      <c r="B120" s="64">
        <v>12050.582</v>
      </c>
      <c r="C120" s="38">
        <v>6.5780000000000003</v>
      </c>
      <c r="D120" s="59">
        <f t="shared" si="48"/>
        <v>1.86059254895384</v>
      </c>
      <c r="E120" s="37">
        <v>6</v>
      </c>
      <c r="F120" s="17"/>
      <c r="G120" s="20"/>
      <c r="H120" s="39">
        <v>0.05</v>
      </c>
      <c r="I120" s="40">
        <f t="shared" si="49"/>
        <v>0.95</v>
      </c>
      <c r="J120" s="17"/>
      <c r="K120" s="20"/>
      <c r="L120" s="38">
        <f t="shared" si="50"/>
        <v>328.90000000000003</v>
      </c>
      <c r="M120" s="38">
        <f t="shared" si="51"/>
        <v>6249.1</v>
      </c>
      <c r="N120" s="17"/>
      <c r="O120" s="20"/>
      <c r="P120" s="41">
        <v>0.4</v>
      </c>
      <c r="Q120" s="17"/>
      <c r="R120" s="20"/>
      <c r="S120" s="41">
        <v>0.2</v>
      </c>
      <c r="T120" s="41">
        <v>0.15</v>
      </c>
      <c r="U120" s="17"/>
      <c r="V120" s="20"/>
      <c r="W120" s="38">
        <f t="shared" si="52"/>
        <v>26.312000000000008</v>
      </c>
      <c r="X120" s="38">
        <f t="shared" si="53"/>
        <v>374.94600000000003</v>
      </c>
      <c r="Y120" s="17"/>
      <c r="Z120" s="20"/>
      <c r="AA120" s="38">
        <f t="shared" si="44"/>
        <v>4</v>
      </c>
      <c r="AB120" s="38">
        <f t="shared" si="45"/>
        <v>1</v>
      </c>
      <c r="AC120" s="17"/>
      <c r="AD120" s="20"/>
      <c r="AE120" s="39">
        <f t="shared" si="46"/>
        <v>7.0000000000000007E-2</v>
      </c>
      <c r="AF120" s="39">
        <f t="shared" si="47"/>
        <v>7.0000000000000007E-2</v>
      </c>
      <c r="AG120" s="17"/>
      <c r="AH120" s="20"/>
      <c r="AI120" s="38">
        <f t="shared" si="40"/>
        <v>7.3673600000000032</v>
      </c>
      <c r="AJ120" s="38">
        <f t="shared" si="41"/>
        <v>26.246220000000005</v>
      </c>
      <c r="AK120" s="38">
        <f t="shared" si="42"/>
        <v>33.613580000000006</v>
      </c>
      <c r="AL120" s="17"/>
      <c r="AM120" s="20"/>
      <c r="AN120" s="39">
        <f t="shared" si="54"/>
        <v>6.1197970839771648E-4</v>
      </c>
      <c r="AO120" s="39">
        <f t="shared" si="55"/>
        <v>7.0877690391247367E-4</v>
      </c>
      <c r="AP120" s="17"/>
      <c r="AQ120" s="20"/>
      <c r="AR120" s="38">
        <f t="shared" si="56"/>
        <v>74.320916968410913</v>
      </c>
      <c r="AS120" s="38">
        <f t="shared" si="57"/>
        <v>264.76826669996382</v>
      </c>
      <c r="AT120" s="38">
        <f t="shared" si="43"/>
        <v>339.08918366837474</v>
      </c>
      <c r="AU120" s="19"/>
    </row>
    <row r="121" spans="1:47" x14ac:dyDescent="0.25">
      <c r="A121" s="37" t="str">
        <f>+WEO_Data!C69</f>
        <v>Jordan</v>
      </c>
      <c r="B121" s="64">
        <v>9650.6749999999993</v>
      </c>
      <c r="C121" s="38">
        <v>10.07</v>
      </c>
      <c r="D121" s="59">
        <f t="shared" si="48"/>
        <v>1.4900503558562648</v>
      </c>
      <c r="E121" s="37">
        <v>6</v>
      </c>
      <c r="F121" s="17"/>
      <c r="G121" s="20"/>
      <c r="H121" s="39">
        <v>0.05</v>
      </c>
      <c r="I121" s="40">
        <f t="shared" si="49"/>
        <v>0.95</v>
      </c>
      <c r="J121" s="17"/>
      <c r="K121" s="20"/>
      <c r="L121" s="38">
        <f t="shared" si="50"/>
        <v>503.50000000000006</v>
      </c>
      <c r="M121" s="38">
        <f t="shared" si="51"/>
        <v>9566.5</v>
      </c>
      <c r="N121" s="17"/>
      <c r="O121" s="20"/>
      <c r="P121" s="41">
        <v>0.4</v>
      </c>
      <c r="Q121" s="17"/>
      <c r="R121" s="20"/>
      <c r="S121" s="41">
        <v>0.2</v>
      </c>
      <c r="T121" s="41">
        <v>0.15</v>
      </c>
      <c r="U121" s="17"/>
      <c r="V121" s="20"/>
      <c r="W121" s="38">
        <f t="shared" si="52"/>
        <v>40.280000000000015</v>
      </c>
      <c r="X121" s="38">
        <f t="shared" si="53"/>
        <v>573.99</v>
      </c>
      <c r="Y121" s="17"/>
      <c r="Z121" s="20"/>
      <c r="AA121" s="38">
        <f t="shared" si="44"/>
        <v>4</v>
      </c>
      <c r="AB121" s="38">
        <f t="shared" si="45"/>
        <v>1</v>
      </c>
      <c r="AC121" s="17"/>
      <c r="AD121" s="20"/>
      <c r="AE121" s="39">
        <f t="shared" si="46"/>
        <v>7.0000000000000007E-2</v>
      </c>
      <c r="AF121" s="39">
        <f t="shared" si="47"/>
        <v>7.0000000000000007E-2</v>
      </c>
      <c r="AG121" s="17"/>
      <c r="AH121" s="20"/>
      <c r="AI121" s="38">
        <f t="shared" si="40"/>
        <v>11.278400000000005</v>
      </c>
      <c r="AJ121" s="38">
        <f t="shared" si="41"/>
        <v>40.179300000000005</v>
      </c>
      <c r="AK121" s="38">
        <f t="shared" si="42"/>
        <v>51.45770000000001</v>
      </c>
      <c r="AL121" s="17"/>
      <c r="AM121" s="20"/>
      <c r="AN121" s="39">
        <f t="shared" si="54"/>
        <v>9.3685552805792118E-4</v>
      </c>
      <c r="AO121" s="39">
        <f t="shared" si="55"/>
        <v>1.0850385257522969E-3</v>
      </c>
      <c r="AP121" s="17"/>
      <c r="AQ121" s="20"/>
      <c r="AR121" s="38">
        <f t="shared" si="56"/>
        <v>113.77495194160809</v>
      </c>
      <c r="AS121" s="38">
        <f t="shared" si="57"/>
        <v>405.32326629197865</v>
      </c>
      <c r="AT121" s="38">
        <f t="shared" si="43"/>
        <v>519.09821823358675</v>
      </c>
      <c r="AU121" s="19"/>
    </row>
    <row r="122" spans="1:47" x14ac:dyDescent="0.25">
      <c r="A122" s="37" t="str">
        <f>+WEO_Data!C94</f>
        <v>Morocco</v>
      </c>
      <c r="B122" s="64">
        <v>9283.7569999999996</v>
      </c>
      <c r="C122" s="38">
        <v>35.587000000000003</v>
      </c>
      <c r="D122" s="59">
        <f t="shared" si="48"/>
        <v>1.4333987437700566</v>
      </c>
      <c r="E122" s="37">
        <v>6</v>
      </c>
      <c r="F122" s="17"/>
      <c r="G122" s="20"/>
      <c r="H122" s="39">
        <v>0.03</v>
      </c>
      <c r="I122" s="40">
        <f t="shared" si="49"/>
        <v>0.97</v>
      </c>
      <c r="J122" s="17"/>
      <c r="K122" s="20"/>
      <c r="L122" s="38">
        <f t="shared" si="50"/>
        <v>1067.6100000000001</v>
      </c>
      <c r="M122" s="38">
        <f t="shared" si="51"/>
        <v>34519.39</v>
      </c>
      <c r="N122" s="17"/>
      <c r="O122" s="20"/>
      <c r="P122" s="41">
        <v>0.4</v>
      </c>
      <c r="Q122" s="17"/>
      <c r="R122" s="20"/>
      <c r="S122" s="41">
        <v>0.2</v>
      </c>
      <c r="T122" s="41">
        <v>0.15</v>
      </c>
      <c r="U122" s="17"/>
      <c r="V122" s="20"/>
      <c r="W122" s="38">
        <f t="shared" si="52"/>
        <v>85.408800000000028</v>
      </c>
      <c r="X122" s="38">
        <f t="shared" si="53"/>
        <v>2071.1633999999999</v>
      </c>
      <c r="Y122" s="17"/>
      <c r="Z122" s="20"/>
      <c r="AA122" s="38">
        <f t="shared" si="44"/>
        <v>4</v>
      </c>
      <c r="AB122" s="38">
        <f t="shared" si="45"/>
        <v>1</v>
      </c>
      <c r="AC122" s="17"/>
      <c r="AD122" s="20"/>
      <c r="AE122" s="39">
        <f t="shared" si="46"/>
        <v>7.0000000000000007E-2</v>
      </c>
      <c r="AF122" s="39">
        <f t="shared" si="47"/>
        <v>7.0000000000000007E-2</v>
      </c>
      <c r="AG122" s="17"/>
      <c r="AH122" s="20"/>
      <c r="AI122" s="38">
        <f t="shared" si="40"/>
        <v>23.914464000000009</v>
      </c>
      <c r="AJ122" s="38">
        <f t="shared" si="41"/>
        <v>144.981438</v>
      </c>
      <c r="AK122" s="38">
        <f t="shared" si="42"/>
        <v>168.89590200000001</v>
      </c>
      <c r="AL122" s="17"/>
      <c r="AM122" s="20"/>
      <c r="AN122" s="39">
        <f t="shared" si="54"/>
        <v>1.986487249870739E-3</v>
      </c>
      <c r="AO122" s="39">
        <f t="shared" si="55"/>
        <v>3.9152112094777165E-3</v>
      </c>
      <c r="AP122" s="17"/>
      <c r="AQ122" s="20"/>
      <c r="AR122" s="38">
        <f t="shared" si="56"/>
        <v>241.24583206033802</v>
      </c>
      <c r="AS122" s="38">
        <f t="shared" si="57"/>
        <v>1462.5528568657987</v>
      </c>
      <c r="AT122" s="38">
        <f t="shared" si="43"/>
        <v>1703.7986889261367</v>
      </c>
      <c r="AU122" s="19"/>
    </row>
    <row r="123" spans="1:47" x14ac:dyDescent="0.25">
      <c r="A123" s="37" t="str">
        <f>+WEO_Data!C154</f>
        <v>Yemen</v>
      </c>
      <c r="B123" s="64">
        <v>2404.3539999999998</v>
      </c>
      <c r="C123" s="38">
        <v>31.648</v>
      </c>
      <c r="D123" s="59">
        <f t="shared" si="48"/>
        <v>0.37122880350902226</v>
      </c>
      <c r="E123" s="37">
        <v>6</v>
      </c>
      <c r="F123" s="17"/>
      <c r="G123" s="20"/>
      <c r="H123" s="39">
        <v>0.01</v>
      </c>
      <c r="I123" s="40">
        <f t="shared" si="49"/>
        <v>0.99</v>
      </c>
      <c r="J123" s="17"/>
      <c r="K123" s="20"/>
      <c r="L123" s="38">
        <f t="shared" si="50"/>
        <v>316.47999999999996</v>
      </c>
      <c r="M123" s="38">
        <f t="shared" si="51"/>
        <v>31331.52</v>
      </c>
      <c r="N123" s="17"/>
      <c r="O123" s="20"/>
      <c r="P123" s="41">
        <v>0.4</v>
      </c>
      <c r="Q123" s="17"/>
      <c r="R123" s="20"/>
      <c r="S123" s="41">
        <v>0.2</v>
      </c>
      <c r="T123" s="41">
        <v>0.15</v>
      </c>
      <c r="U123" s="17"/>
      <c r="V123" s="20"/>
      <c r="W123" s="38">
        <f t="shared" si="52"/>
        <v>25.3184</v>
      </c>
      <c r="X123" s="38">
        <f t="shared" si="53"/>
        <v>1879.8912</v>
      </c>
      <c r="Y123" s="17"/>
      <c r="Z123" s="20"/>
      <c r="AA123" s="38">
        <f t="shared" si="44"/>
        <v>4</v>
      </c>
      <c r="AB123" s="38">
        <f t="shared" si="45"/>
        <v>1</v>
      </c>
      <c r="AC123" s="17"/>
      <c r="AD123" s="20"/>
      <c r="AE123" s="39">
        <f t="shared" si="46"/>
        <v>7.0000000000000007E-2</v>
      </c>
      <c r="AF123" s="39">
        <f t="shared" si="47"/>
        <v>7.0000000000000007E-2</v>
      </c>
      <c r="AG123" s="17"/>
      <c r="AH123" s="20"/>
      <c r="AI123" s="38">
        <f t="shared" si="40"/>
        <v>7.0891520000000012</v>
      </c>
      <c r="AJ123" s="38">
        <f t="shared" si="41"/>
        <v>131.59238400000001</v>
      </c>
      <c r="AK123" s="38">
        <f t="shared" si="42"/>
        <v>138.68153600000002</v>
      </c>
      <c r="AL123" s="17"/>
      <c r="AM123" s="20"/>
      <c r="AN123" s="39">
        <f t="shared" si="54"/>
        <v>5.8886998514353685E-4</v>
      </c>
      <c r="AO123" s="39">
        <f t="shared" si="55"/>
        <v>3.5536409627741185E-3</v>
      </c>
      <c r="AP123" s="17"/>
      <c r="AQ123" s="20"/>
      <c r="AR123" s="38">
        <f t="shared" si="56"/>
        <v>71.514392831142231</v>
      </c>
      <c r="AS123" s="38">
        <f t="shared" si="57"/>
        <v>1327.4859169280776</v>
      </c>
      <c r="AT123" s="38">
        <f t="shared" si="43"/>
        <v>1399.0003097592198</v>
      </c>
      <c r="AU123" s="19"/>
    </row>
    <row r="124" spans="1:47" x14ac:dyDescent="0.25">
      <c r="A124" s="37" t="str">
        <f>+WEO_Data!C2</f>
        <v>Afghanistan</v>
      </c>
      <c r="B124" s="64">
        <v>2085.9580000000001</v>
      </c>
      <c r="C124" s="38">
        <v>36.51</v>
      </c>
      <c r="D124" s="59">
        <f t="shared" si="48"/>
        <v>0.32206891851618902</v>
      </c>
      <c r="E124" s="37">
        <v>6</v>
      </c>
      <c r="F124" s="17"/>
      <c r="G124" s="20"/>
      <c r="H124" s="39">
        <v>0.03</v>
      </c>
      <c r="I124" s="40">
        <f t="shared" si="49"/>
        <v>0.97</v>
      </c>
      <c r="J124" s="17"/>
      <c r="K124" s="20"/>
      <c r="L124" s="38">
        <f t="shared" si="50"/>
        <v>1095.3</v>
      </c>
      <c r="M124" s="38">
        <f t="shared" si="51"/>
        <v>35414.699999999997</v>
      </c>
      <c r="N124" s="17"/>
      <c r="O124" s="20"/>
      <c r="P124" s="41">
        <v>0.4</v>
      </c>
      <c r="Q124" s="17"/>
      <c r="R124" s="20"/>
      <c r="S124" s="41">
        <v>0.2</v>
      </c>
      <c r="T124" s="41">
        <v>0.15</v>
      </c>
      <c r="U124" s="17"/>
      <c r="V124" s="20"/>
      <c r="W124" s="38">
        <f t="shared" si="52"/>
        <v>87.624000000000009</v>
      </c>
      <c r="X124" s="38">
        <f t="shared" si="53"/>
        <v>2124.8819999999996</v>
      </c>
      <c r="Y124" s="17"/>
      <c r="Z124" s="20"/>
      <c r="AA124" s="38">
        <f t="shared" si="44"/>
        <v>4</v>
      </c>
      <c r="AB124" s="38">
        <f t="shared" si="45"/>
        <v>1</v>
      </c>
      <c r="AC124" s="17"/>
      <c r="AD124" s="20"/>
      <c r="AE124" s="39">
        <f t="shared" si="46"/>
        <v>7.0000000000000007E-2</v>
      </c>
      <c r="AF124" s="39">
        <f t="shared" si="47"/>
        <v>7.0000000000000007E-2</v>
      </c>
      <c r="AG124" s="17"/>
      <c r="AH124" s="20"/>
      <c r="AI124" s="38">
        <f t="shared" si="40"/>
        <v>24.534720000000004</v>
      </c>
      <c r="AJ124" s="38">
        <f t="shared" si="41"/>
        <v>148.74173999999999</v>
      </c>
      <c r="AK124" s="38">
        <f t="shared" si="42"/>
        <v>173.27645999999999</v>
      </c>
      <c r="AL124" s="17"/>
      <c r="AM124" s="20"/>
      <c r="AN124" s="39">
        <f t="shared" si="54"/>
        <v>2.0380096521982935E-3</v>
      </c>
      <c r="AO124" s="39">
        <f t="shared" si="55"/>
        <v>4.0167578401672363E-3</v>
      </c>
      <c r="AP124" s="17"/>
      <c r="AQ124" s="20"/>
      <c r="AR124" s="38">
        <f t="shared" si="56"/>
        <v>247.50288949680896</v>
      </c>
      <c r="AS124" s="38">
        <f t="shared" si="57"/>
        <v>1500.4862675744039</v>
      </c>
      <c r="AT124" s="38">
        <f t="shared" si="43"/>
        <v>1747.989157071213</v>
      </c>
      <c r="AU124" s="19"/>
    </row>
    <row r="125" spans="1:47" x14ac:dyDescent="0.25">
      <c r="A125" s="37" t="str">
        <f>+WEO_Data!C45</f>
        <v>Egypt</v>
      </c>
      <c r="B125" s="64">
        <v>14028.031999999999</v>
      </c>
      <c r="C125" s="38">
        <v>99.210999999999999</v>
      </c>
      <c r="D125" s="59">
        <f t="shared" si="48"/>
        <v>2.1659079881524419</v>
      </c>
      <c r="E125" s="37">
        <v>6</v>
      </c>
      <c r="F125" s="17"/>
      <c r="G125" s="20"/>
      <c r="H125" s="39">
        <v>0.05</v>
      </c>
      <c r="I125" s="40">
        <f t="shared" si="49"/>
        <v>0.95</v>
      </c>
      <c r="J125" s="17"/>
      <c r="K125" s="20"/>
      <c r="L125" s="38">
        <f t="shared" si="50"/>
        <v>4960.55</v>
      </c>
      <c r="M125" s="38">
        <f t="shared" si="51"/>
        <v>94250.45</v>
      </c>
      <c r="N125" s="17"/>
      <c r="O125" s="20"/>
      <c r="P125" s="41">
        <v>0.5</v>
      </c>
      <c r="Q125" s="17"/>
      <c r="R125" s="20"/>
      <c r="S125" s="41">
        <v>0.2</v>
      </c>
      <c r="T125" s="41">
        <v>0.15</v>
      </c>
      <c r="U125" s="17"/>
      <c r="V125" s="20"/>
      <c r="W125" s="38">
        <f t="shared" si="52"/>
        <v>496.05500000000006</v>
      </c>
      <c r="X125" s="38">
        <f t="shared" si="53"/>
        <v>7068.7837499999996</v>
      </c>
      <c r="Y125" s="17"/>
      <c r="Z125" s="20"/>
      <c r="AA125" s="38">
        <f t="shared" si="44"/>
        <v>4</v>
      </c>
      <c r="AB125" s="38">
        <f t="shared" si="45"/>
        <v>1</v>
      </c>
      <c r="AC125" s="17"/>
      <c r="AD125" s="20"/>
      <c r="AE125" s="39">
        <f t="shared" si="46"/>
        <v>7.0000000000000007E-2</v>
      </c>
      <c r="AF125" s="39">
        <f t="shared" si="47"/>
        <v>7.0000000000000007E-2</v>
      </c>
      <c r="AG125" s="17"/>
      <c r="AH125" s="20"/>
      <c r="AI125" s="38">
        <f t="shared" si="40"/>
        <v>138.89540000000002</v>
      </c>
      <c r="AJ125" s="38">
        <f t="shared" si="41"/>
        <v>494.8148625</v>
      </c>
      <c r="AK125" s="38">
        <f t="shared" si="42"/>
        <v>633.7102625</v>
      </c>
      <c r="AL125" s="17"/>
      <c r="AM125" s="20"/>
      <c r="AN125" s="39">
        <f t="shared" si="54"/>
        <v>1.1537533986364746E-2</v>
      </c>
      <c r="AO125" s="39">
        <f t="shared" si="55"/>
        <v>1.3362432618968609E-2</v>
      </c>
      <c r="AP125" s="17"/>
      <c r="AQ125" s="20"/>
      <c r="AR125" s="38">
        <f t="shared" si="56"/>
        <v>1401.1577404516977</v>
      </c>
      <c r="AS125" s="38">
        <f t="shared" si="57"/>
        <v>4991.6244503591724</v>
      </c>
      <c r="AT125" s="38">
        <f t="shared" si="43"/>
        <v>6392.7821908108699</v>
      </c>
      <c r="AU125" s="19"/>
    </row>
    <row r="126" spans="1:47" s="35" customFormat="1" x14ac:dyDescent="0.25">
      <c r="A126" s="6" t="str">
        <f>+WEO_Data!C33</f>
        <v>China</v>
      </c>
      <c r="B126" s="61">
        <v>19519.842000000001</v>
      </c>
      <c r="C126" s="7">
        <v>1400.174</v>
      </c>
      <c r="D126" s="56">
        <f t="shared" si="48"/>
        <v>3.0138355626272846</v>
      </c>
      <c r="E126" s="6">
        <v>7</v>
      </c>
      <c r="F126" s="17"/>
      <c r="G126" s="20"/>
      <c r="H126" s="9">
        <v>7.0000000000000007E-2</v>
      </c>
      <c r="I126" s="10">
        <f t="shared" si="49"/>
        <v>0.92999999999999994</v>
      </c>
      <c r="J126" s="17"/>
      <c r="K126" s="20"/>
      <c r="L126" s="7">
        <f t="shared" si="50"/>
        <v>98012.180000000008</v>
      </c>
      <c r="M126" s="7">
        <f t="shared" si="51"/>
        <v>1302161.8199999998</v>
      </c>
      <c r="N126" s="17"/>
      <c r="O126" s="20"/>
      <c r="P126" s="11">
        <v>0.6</v>
      </c>
      <c r="Q126" s="17"/>
      <c r="R126" s="20"/>
      <c r="S126" s="11">
        <v>0.2</v>
      </c>
      <c r="T126" s="11">
        <v>0.15</v>
      </c>
      <c r="U126" s="17"/>
      <c r="V126" s="20"/>
      <c r="W126" s="7">
        <f t="shared" si="52"/>
        <v>11761.461600000001</v>
      </c>
      <c r="X126" s="7">
        <f t="shared" si="53"/>
        <v>117194.56379999997</v>
      </c>
      <c r="Y126" s="17"/>
      <c r="Z126" s="20"/>
      <c r="AA126" s="7">
        <f t="shared" si="44"/>
        <v>4</v>
      </c>
      <c r="AB126" s="7">
        <f t="shared" si="45"/>
        <v>1</v>
      </c>
      <c r="AC126" s="17"/>
      <c r="AD126" s="20"/>
      <c r="AE126" s="9">
        <f t="shared" si="46"/>
        <v>7.0000000000000007E-2</v>
      </c>
      <c r="AF126" s="9">
        <f t="shared" si="47"/>
        <v>7.0000000000000007E-2</v>
      </c>
      <c r="AG126" s="17"/>
      <c r="AH126" s="20"/>
      <c r="AI126" s="7">
        <f t="shared" si="40"/>
        <v>3293.2092480000006</v>
      </c>
      <c r="AJ126" s="7">
        <f t="shared" si="41"/>
        <v>8203.6194659999983</v>
      </c>
      <c r="AK126" s="7">
        <f t="shared" si="42"/>
        <v>11496.828713999999</v>
      </c>
      <c r="AL126" s="17"/>
      <c r="AM126" s="20"/>
      <c r="AN126" s="9">
        <f t="shared" si="54"/>
        <v>0.27355487383319166</v>
      </c>
      <c r="AO126" s="9">
        <f t="shared" si="55"/>
        <v>0.22153803503847708</v>
      </c>
      <c r="AP126" s="17"/>
      <c r="AQ126" s="20"/>
      <c r="AR126" s="7">
        <f t="shared" si="56"/>
        <v>33221.443105835868</v>
      </c>
      <c r="AS126" s="7">
        <f t="shared" si="57"/>
        <v>82756.987736858937</v>
      </c>
      <c r="AT126" s="7">
        <f t="shared" si="43"/>
        <v>115978.4308426948</v>
      </c>
      <c r="AU126" s="19"/>
    </row>
    <row r="127" spans="1:47" s="35" customFormat="1" x14ac:dyDescent="0.25">
      <c r="A127" s="6" t="str">
        <f>+WEO_Data!C92</f>
        <v>Mongolia</v>
      </c>
      <c r="B127" s="61">
        <v>14269.855</v>
      </c>
      <c r="C127" s="7">
        <v>3.3</v>
      </c>
      <c r="D127" s="56">
        <f t="shared" si="48"/>
        <v>2.2032451119499203</v>
      </c>
      <c r="E127" s="6">
        <v>8</v>
      </c>
      <c r="F127" s="17"/>
      <c r="G127" s="20"/>
      <c r="H127" s="9">
        <v>0.03</v>
      </c>
      <c r="I127" s="10">
        <f t="shared" si="49"/>
        <v>0.97</v>
      </c>
      <c r="J127" s="17"/>
      <c r="K127" s="20"/>
      <c r="L127" s="7">
        <f t="shared" si="50"/>
        <v>98.999999999999986</v>
      </c>
      <c r="M127" s="7">
        <f t="shared" si="51"/>
        <v>3200.9999999999995</v>
      </c>
      <c r="N127" s="17"/>
      <c r="O127" s="20"/>
      <c r="P127" s="11">
        <v>0.4</v>
      </c>
      <c r="Q127" s="17"/>
      <c r="R127" s="20"/>
      <c r="S127" s="11">
        <v>0.2</v>
      </c>
      <c r="T127" s="11">
        <v>0.15</v>
      </c>
      <c r="U127" s="17"/>
      <c r="V127" s="20"/>
      <c r="W127" s="7">
        <f t="shared" si="52"/>
        <v>7.9200000000000008</v>
      </c>
      <c r="X127" s="7">
        <f t="shared" si="53"/>
        <v>192.05999999999997</v>
      </c>
      <c r="Y127" s="17"/>
      <c r="Z127" s="20"/>
      <c r="AA127" s="7">
        <f t="shared" si="44"/>
        <v>4</v>
      </c>
      <c r="AB127" s="7">
        <f t="shared" si="45"/>
        <v>1</v>
      </c>
      <c r="AC127" s="17"/>
      <c r="AD127" s="20"/>
      <c r="AE127" s="9">
        <f t="shared" si="46"/>
        <v>7.0000000000000007E-2</v>
      </c>
      <c r="AF127" s="9">
        <f t="shared" si="47"/>
        <v>7.0000000000000007E-2</v>
      </c>
      <c r="AG127" s="17"/>
      <c r="AH127" s="20"/>
      <c r="AI127" s="7">
        <f t="shared" si="40"/>
        <v>2.2176000000000005</v>
      </c>
      <c r="AJ127" s="7">
        <f t="shared" si="41"/>
        <v>13.444199999999999</v>
      </c>
      <c r="AK127" s="7">
        <f t="shared" si="42"/>
        <v>15.661799999999999</v>
      </c>
      <c r="AL127" s="17"/>
      <c r="AM127" s="20"/>
      <c r="AN127" s="9">
        <f t="shared" si="54"/>
        <v>1.8420793898259023E-4</v>
      </c>
      <c r="AO127" s="9">
        <f t="shared" si="55"/>
        <v>3.6305945967000485E-4</v>
      </c>
      <c r="AP127" s="17"/>
      <c r="AQ127" s="20"/>
      <c r="AR127" s="7">
        <f t="shared" si="56"/>
        <v>22.370844572431377</v>
      </c>
      <c r="AS127" s="7">
        <f t="shared" si="57"/>
        <v>135.62324522036516</v>
      </c>
      <c r="AT127" s="7">
        <f t="shared" si="43"/>
        <v>157.99408979279653</v>
      </c>
      <c r="AU127" s="19"/>
    </row>
    <row r="128" spans="1:47" s="35" customFormat="1" x14ac:dyDescent="0.25">
      <c r="A128" s="6" t="str">
        <f>+WEO_Data!C137</f>
        <v>Thailand</v>
      </c>
      <c r="B128" s="61">
        <v>20474.412</v>
      </c>
      <c r="C128" s="7">
        <v>67.912999999999997</v>
      </c>
      <c r="D128" s="56">
        <f t="shared" si="48"/>
        <v>3.161219799293602</v>
      </c>
      <c r="E128" s="6">
        <v>8</v>
      </c>
      <c r="F128" s="17"/>
      <c r="G128" s="20"/>
      <c r="H128" s="9">
        <v>0.06</v>
      </c>
      <c r="I128" s="10">
        <f t="shared" si="49"/>
        <v>0.94</v>
      </c>
      <c r="J128" s="17"/>
      <c r="K128" s="20"/>
      <c r="L128" s="7">
        <f t="shared" si="50"/>
        <v>4074.7799999999997</v>
      </c>
      <c r="M128" s="7">
        <f t="shared" si="51"/>
        <v>63838.219999999994</v>
      </c>
      <c r="N128" s="17"/>
      <c r="O128" s="20"/>
      <c r="P128" s="11">
        <v>0.6</v>
      </c>
      <c r="Q128" s="17"/>
      <c r="R128" s="20"/>
      <c r="S128" s="11">
        <v>0.2</v>
      </c>
      <c r="T128" s="11">
        <v>0.15</v>
      </c>
      <c r="U128" s="17"/>
      <c r="V128" s="20"/>
      <c r="W128" s="7">
        <f t="shared" si="52"/>
        <v>488.97359999999998</v>
      </c>
      <c r="X128" s="7">
        <f t="shared" si="53"/>
        <v>5745.4397999999992</v>
      </c>
      <c r="Y128" s="17"/>
      <c r="Z128" s="20"/>
      <c r="AA128" s="7">
        <f t="shared" si="44"/>
        <v>4</v>
      </c>
      <c r="AB128" s="7">
        <f t="shared" si="45"/>
        <v>1</v>
      </c>
      <c r="AC128" s="17"/>
      <c r="AD128" s="20"/>
      <c r="AE128" s="9">
        <f t="shared" si="46"/>
        <v>7.0000000000000007E-2</v>
      </c>
      <c r="AF128" s="9">
        <f t="shared" si="47"/>
        <v>7.0000000000000007E-2</v>
      </c>
      <c r="AG128" s="17"/>
      <c r="AH128" s="20"/>
      <c r="AI128" s="7">
        <f t="shared" si="40"/>
        <v>136.91260800000001</v>
      </c>
      <c r="AJ128" s="7">
        <f t="shared" si="41"/>
        <v>402.18078599999996</v>
      </c>
      <c r="AK128" s="7">
        <f t="shared" si="42"/>
        <v>539.09339399999999</v>
      </c>
      <c r="AL128" s="17"/>
      <c r="AM128" s="20"/>
      <c r="AN128" s="9">
        <f t="shared" si="54"/>
        <v>1.1372830691022406E-2</v>
      </c>
      <c r="AO128" s="9">
        <f t="shared" si="55"/>
        <v>1.0860857384955435E-2</v>
      </c>
      <c r="AP128" s="17"/>
      <c r="AQ128" s="20"/>
      <c r="AR128" s="7">
        <f t="shared" si="56"/>
        <v>1381.1556067704835</v>
      </c>
      <c r="AS128" s="7">
        <f t="shared" si="57"/>
        <v>4057.1445948882943</v>
      </c>
      <c r="AT128" s="7">
        <f t="shared" si="43"/>
        <v>5438.300201658778</v>
      </c>
      <c r="AU128" s="19"/>
    </row>
    <row r="129" spans="1:47" s="35" customFormat="1" x14ac:dyDescent="0.25">
      <c r="A129" s="6" t="str">
        <f>+WEO_Data!C106</f>
        <v>Palau</v>
      </c>
      <c r="B129" s="61">
        <v>15368.644</v>
      </c>
      <c r="C129" s="7">
        <v>1.9E-2</v>
      </c>
      <c r="D129" s="56">
        <f t="shared" si="48"/>
        <v>2.3728965550314616</v>
      </c>
      <c r="E129" s="6">
        <v>8</v>
      </c>
      <c r="F129" s="17"/>
      <c r="G129" s="20"/>
      <c r="H129" s="9">
        <v>0.06</v>
      </c>
      <c r="I129" s="10">
        <f t="shared" si="49"/>
        <v>0.94</v>
      </c>
      <c r="J129" s="17"/>
      <c r="K129" s="20"/>
      <c r="L129" s="7">
        <f t="shared" si="50"/>
        <v>1.1399999999999999</v>
      </c>
      <c r="M129" s="7">
        <f t="shared" si="51"/>
        <v>17.859999999999996</v>
      </c>
      <c r="N129" s="17"/>
      <c r="O129" s="20"/>
      <c r="P129" s="11">
        <v>0.4</v>
      </c>
      <c r="Q129" s="17"/>
      <c r="R129" s="20"/>
      <c r="S129" s="11">
        <v>0.2</v>
      </c>
      <c r="T129" s="11">
        <v>0.15</v>
      </c>
      <c r="U129" s="17"/>
      <c r="V129" s="20"/>
      <c r="W129" s="7">
        <f t="shared" si="52"/>
        <v>9.1200000000000003E-2</v>
      </c>
      <c r="X129" s="7">
        <f t="shared" si="53"/>
        <v>1.0715999999999997</v>
      </c>
      <c r="Y129" s="17"/>
      <c r="Z129" s="20"/>
      <c r="AA129" s="7">
        <f t="shared" si="44"/>
        <v>4</v>
      </c>
      <c r="AB129" s="7">
        <f t="shared" si="45"/>
        <v>1</v>
      </c>
      <c r="AC129" s="17"/>
      <c r="AD129" s="20"/>
      <c r="AE129" s="9">
        <f t="shared" si="46"/>
        <v>7.0000000000000007E-2</v>
      </c>
      <c r="AF129" s="9">
        <f t="shared" si="47"/>
        <v>7.0000000000000007E-2</v>
      </c>
      <c r="AG129" s="17"/>
      <c r="AH129" s="20"/>
      <c r="AI129" s="7">
        <f t="shared" si="40"/>
        <v>2.5536000000000003E-2</v>
      </c>
      <c r="AJ129" s="7">
        <f t="shared" si="41"/>
        <v>7.5011999999999981E-2</v>
      </c>
      <c r="AK129" s="7">
        <f t="shared" si="42"/>
        <v>0.10054799999999998</v>
      </c>
      <c r="AL129" s="17"/>
      <c r="AM129" s="20"/>
      <c r="AN129" s="9">
        <f t="shared" si="54"/>
        <v>2.1211823276783113E-6</v>
      </c>
      <c r="AO129" s="9">
        <f t="shared" si="55"/>
        <v>2.0256925803518546E-6</v>
      </c>
      <c r="AP129" s="17"/>
      <c r="AQ129" s="20"/>
      <c r="AR129" s="7">
        <f t="shared" si="56"/>
        <v>0.2576036647734522</v>
      </c>
      <c r="AS129" s="7">
        <f t="shared" si="57"/>
        <v>0.75671076527201553</v>
      </c>
      <c r="AT129" s="7">
        <f t="shared" si="43"/>
        <v>1.0143144300454678</v>
      </c>
      <c r="AU129" s="19"/>
    </row>
    <row r="130" spans="1:47" s="35" customFormat="1" x14ac:dyDescent="0.25">
      <c r="A130" s="6" t="str">
        <f>+WEO_Data!C65</f>
        <v>Indonesia</v>
      </c>
      <c r="B130" s="61">
        <v>14019.434999999999</v>
      </c>
      <c r="C130" s="7">
        <v>266.99799999999999</v>
      </c>
      <c r="D130" s="56">
        <f t="shared" si="48"/>
        <v>2.1645806237028782</v>
      </c>
      <c r="E130" s="6">
        <v>8</v>
      </c>
      <c r="F130" s="17"/>
      <c r="G130" s="20"/>
      <c r="H130" s="9">
        <v>0.06</v>
      </c>
      <c r="I130" s="10">
        <f t="shared" si="49"/>
        <v>0.94</v>
      </c>
      <c r="J130" s="17"/>
      <c r="K130" s="20"/>
      <c r="L130" s="7">
        <f t="shared" si="50"/>
        <v>16019.880000000001</v>
      </c>
      <c r="M130" s="7">
        <f t="shared" si="51"/>
        <v>250978.12</v>
      </c>
      <c r="N130" s="17"/>
      <c r="O130" s="20"/>
      <c r="P130" s="11">
        <v>0.6</v>
      </c>
      <c r="Q130" s="17"/>
      <c r="R130" s="20"/>
      <c r="S130" s="11">
        <v>0.2</v>
      </c>
      <c r="T130" s="11">
        <v>0.15</v>
      </c>
      <c r="U130" s="17"/>
      <c r="V130" s="20"/>
      <c r="W130" s="7">
        <f t="shared" si="52"/>
        <v>1922.3856000000001</v>
      </c>
      <c r="X130" s="7">
        <f t="shared" si="53"/>
        <v>22588.0308</v>
      </c>
      <c r="Y130" s="17"/>
      <c r="Z130" s="20"/>
      <c r="AA130" s="7">
        <f t="shared" si="44"/>
        <v>4</v>
      </c>
      <c r="AB130" s="7">
        <f t="shared" si="45"/>
        <v>1</v>
      </c>
      <c r="AC130" s="17"/>
      <c r="AD130" s="20"/>
      <c r="AE130" s="9">
        <f t="shared" si="46"/>
        <v>7.0000000000000007E-2</v>
      </c>
      <c r="AF130" s="9">
        <f t="shared" si="47"/>
        <v>7.0000000000000007E-2</v>
      </c>
      <c r="AG130" s="17"/>
      <c r="AH130" s="20"/>
      <c r="AI130" s="7">
        <f t="shared" si="40"/>
        <v>538.26796800000011</v>
      </c>
      <c r="AJ130" s="7">
        <f t="shared" si="41"/>
        <v>1581.1621560000001</v>
      </c>
      <c r="AK130" s="7">
        <f t="shared" si="42"/>
        <v>2119.4301240000004</v>
      </c>
      <c r="AL130" s="17"/>
      <c r="AM130" s="20"/>
      <c r="AN130" s="9">
        <f t="shared" si="54"/>
        <v>4.4711955720430567E-2</v>
      </c>
      <c r="AO130" s="9">
        <f t="shared" si="55"/>
        <v>4.2699147439640893E-2</v>
      </c>
      <c r="AP130" s="17"/>
      <c r="AQ130" s="20"/>
      <c r="AR130" s="7">
        <f t="shared" si="56"/>
        <v>5429.9734174091209</v>
      </c>
      <c r="AS130" s="7">
        <f t="shared" si="57"/>
        <v>15950.546913639289</v>
      </c>
      <c r="AT130" s="7">
        <f t="shared" si="43"/>
        <v>21380.52033104841</v>
      </c>
      <c r="AU130" s="19"/>
    </row>
    <row r="131" spans="1:47" s="35" customFormat="1" x14ac:dyDescent="0.25">
      <c r="A131" s="6" t="str">
        <f>+WEO_Data!C51</f>
        <v>Fiji</v>
      </c>
      <c r="B131" s="61">
        <v>10710.328</v>
      </c>
      <c r="C131" s="7">
        <v>0.89500000000000002</v>
      </c>
      <c r="D131" s="56">
        <f t="shared" si="48"/>
        <v>1.6536592567605184</v>
      </c>
      <c r="E131" s="6">
        <v>8</v>
      </c>
      <c r="F131" s="17"/>
      <c r="G131" s="20"/>
      <c r="H131" s="9">
        <v>0.06</v>
      </c>
      <c r="I131" s="10">
        <f t="shared" si="49"/>
        <v>0.94</v>
      </c>
      <c r="J131" s="17"/>
      <c r="K131" s="20"/>
      <c r="L131" s="7">
        <f t="shared" si="50"/>
        <v>53.699999999999996</v>
      </c>
      <c r="M131" s="7">
        <f t="shared" si="51"/>
        <v>841.3</v>
      </c>
      <c r="N131" s="17"/>
      <c r="O131" s="20"/>
      <c r="P131" s="11">
        <v>0.6</v>
      </c>
      <c r="Q131" s="17"/>
      <c r="R131" s="20"/>
      <c r="S131" s="11">
        <v>0.2</v>
      </c>
      <c r="T131" s="11">
        <v>0.15</v>
      </c>
      <c r="U131" s="17"/>
      <c r="V131" s="20"/>
      <c r="W131" s="7">
        <f t="shared" si="52"/>
        <v>6.4439999999999991</v>
      </c>
      <c r="X131" s="7">
        <f t="shared" si="53"/>
        <v>75.716999999999999</v>
      </c>
      <c r="Y131" s="17"/>
      <c r="Z131" s="20"/>
      <c r="AA131" s="7">
        <f t="shared" si="44"/>
        <v>4</v>
      </c>
      <c r="AB131" s="7">
        <f t="shared" si="45"/>
        <v>1</v>
      </c>
      <c r="AC131" s="17"/>
      <c r="AD131" s="20"/>
      <c r="AE131" s="9">
        <f t="shared" si="46"/>
        <v>7.0000000000000007E-2</v>
      </c>
      <c r="AF131" s="9">
        <f t="shared" si="47"/>
        <v>7.0000000000000007E-2</v>
      </c>
      <c r="AG131" s="17"/>
      <c r="AH131" s="20"/>
      <c r="AI131" s="7">
        <f t="shared" si="40"/>
        <v>1.8043199999999999</v>
      </c>
      <c r="AJ131" s="7">
        <f t="shared" si="41"/>
        <v>5.3001900000000006</v>
      </c>
      <c r="AK131" s="7">
        <f t="shared" si="42"/>
        <v>7.1045100000000003</v>
      </c>
      <c r="AL131" s="17"/>
      <c r="AM131" s="20"/>
      <c r="AN131" s="9">
        <f t="shared" si="54"/>
        <v>1.4987827762674382E-4</v>
      </c>
      <c r="AO131" s="9">
        <f t="shared" si="55"/>
        <v>1.4313117311170345E-4</v>
      </c>
      <c r="AP131" s="17"/>
      <c r="AQ131" s="20"/>
      <c r="AR131" s="7">
        <f t="shared" si="56"/>
        <v>18.201732629387344</v>
      </c>
      <c r="AS131" s="7">
        <f t="shared" si="57"/>
        <v>53.46758959882532</v>
      </c>
      <c r="AT131" s="7">
        <f t="shared" si="43"/>
        <v>71.669322228212664</v>
      </c>
      <c r="AU131" s="19"/>
    </row>
    <row r="132" spans="1:47" s="35" customFormat="1" x14ac:dyDescent="0.25">
      <c r="A132" s="6" t="str">
        <f>+WEO_Data!C111</f>
        <v>Philippines</v>
      </c>
      <c r="B132" s="61">
        <v>9493.8889999999992</v>
      </c>
      <c r="C132" s="7">
        <v>108.732</v>
      </c>
      <c r="D132" s="56">
        <f t="shared" si="48"/>
        <v>1.4658428226947728</v>
      </c>
      <c r="E132" s="6">
        <v>8</v>
      </c>
      <c r="F132" s="17"/>
      <c r="G132" s="20"/>
      <c r="H132" s="9">
        <v>7.0000000000000007E-2</v>
      </c>
      <c r="I132" s="10">
        <f t="shared" si="49"/>
        <v>0.92999999999999994</v>
      </c>
      <c r="J132" s="17"/>
      <c r="K132" s="20"/>
      <c r="L132" s="7">
        <f t="shared" si="50"/>
        <v>7611.2400000000007</v>
      </c>
      <c r="M132" s="7">
        <f t="shared" si="51"/>
        <v>101120.76</v>
      </c>
      <c r="N132" s="17"/>
      <c r="O132" s="20"/>
      <c r="P132" s="11">
        <v>0.6</v>
      </c>
      <c r="Q132" s="17"/>
      <c r="R132" s="20"/>
      <c r="S132" s="11">
        <v>0.2</v>
      </c>
      <c r="T132" s="11">
        <v>0.15</v>
      </c>
      <c r="U132" s="17"/>
      <c r="V132" s="20"/>
      <c r="W132" s="7">
        <f t="shared" si="52"/>
        <v>913.3488000000001</v>
      </c>
      <c r="X132" s="7">
        <f t="shared" si="53"/>
        <v>9100.8683999999994</v>
      </c>
      <c r="Y132" s="17"/>
      <c r="Z132" s="20"/>
      <c r="AA132" s="7">
        <f t="shared" si="44"/>
        <v>4</v>
      </c>
      <c r="AB132" s="7">
        <f t="shared" si="45"/>
        <v>1</v>
      </c>
      <c r="AC132" s="17"/>
      <c r="AD132" s="20"/>
      <c r="AE132" s="9">
        <f t="shared" si="46"/>
        <v>7.0000000000000007E-2</v>
      </c>
      <c r="AF132" s="9">
        <f t="shared" si="47"/>
        <v>7.0000000000000007E-2</v>
      </c>
      <c r="AG132" s="17"/>
      <c r="AH132" s="20"/>
      <c r="AI132" s="7">
        <f t="shared" si="40"/>
        <v>255.73766400000005</v>
      </c>
      <c r="AJ132" s="7">
        <f t="shared" si="41"/>
        <v>637.060788</v>
      </c>
      <c r="AK132" s="7">
        <f t="shared" si="42"/>
        <v>892.798452</v>
      </c>
      <c r="AL132" s="17"/>
      <c r="AM132" s="20"/>
      <c r="AN132" s="9">
        <f t="shared" si="54"/>
        <v>2.1243194446997727E-2</v>
      </c>
      <c r="AO132" s="9">
        <f t="shared" si="55"/>
        <v>1.7203771549681463E-2</v>
      </c>
      <c r="AP132" s="17"/>
      <c r="AQ132" s="20"/>
      <c r="AR132" s="7">
        <f t="shared" si="56"/>
        <v>2579.8464703556451</v>
      </c>
      <c r="AS132" s="7">
        <f t="shared" si="57"/>
        <v>6426.5818324037928</v>
      </c>
      <c r="AT132" s="7">
        <f t="shared" si="43"/>
        <v>9006.4283027594374</v>
      </c>
      <c r="AU132" s="19"/>
    </row>
    <row r="133" spans="1:47" s="35" customFormat="1" x14ac:dyDescent="0.25">
      <c r="A133" s="6" t="str">
        <f>+WEO_Data!C76</f>
        <v>Lao P.D.R.</v>
      </c>
      <c r="B133" s="61">
        <v>8485.3690000000006</v>
      </c>
      <c r="C133" s="7">
        <v>6.8739999999999997</v>
      </c>
      <c r="D133" s="56">
        <f t="shared" ref="D133:D150" si="58">+B133/$B$5*$D$4</f>
        <v>1.310128783532936</v>
      </c>
      <c r="E133" s="6">
        <v>8</v>
      </c>
      <c r="F133" s="17"/>
      <c r="G133" s="20"/>
      <c r="H133" s="9">
        <v>0.06</v>
      </c>
      <c r="I133" s="10">
        <f t="shared" si="49"/>
        <v>0.94</v>
      </c>
      <c r="J133" s="17"/>
      <c r="K133" s="20"/>
      <c r="L133" s="7">
        <f t="shared" si="50"/>
        <v>412.44</v>
      </c>
      <c r="M133" s="7">
        <f t="shared" si="51"/>
        <v>6461.5599999999995</v>
      </c>
      <c r="N133" s="17"/>
      <c r="O133" s="20"/>
      <c r="P133" s="11">
        <v>0.6</v>
      </c>
      <c r="Q133" s="17"/>
      <c r="R133" s="20"/>
      <c r="S133" s="11">
        <v>0.2</v>
      </c>
      <c r="T133" s="11">
        <v>0.15</v>
      </c>
      <c r="U133" s="17"/>
      <c r="V133" s="20"/>
      <c r="W133" s="7">
        <f t="shared" si="52"/>
        <v>49.492799999999995</v>
      </c>
      <c r="X133" s="7">
        <f t="shared" si="53"/>
        <v>581.54039999999998</v>
      </c>
      <c r="Y133" s="17"/>
      <c r="Z133" s="20"/>
      <c r="AA133" s="7">
        <f t="shared" si="44"/>
        <v>4</v>
      </c>
      <c r="AB133" s="7">
        <f t="shared" si="45"/>
        <v>1</v>
      </c>
      <c r="AC133" s="17"/>
      <c r="AD133" s="20"/>
      <c r="AE133" s="9">
        <f t="shared" si="46"/>
        <v>7.0000000000000007E-2</v>
      </c>
      <c r="AF133" s="9">
        <f t="shared" si="47"/>
        <v>7.0000000000000007E-2</v>
      </c>
      <c r="AG133" s="17"/>
      <c r="AH133" s="20"/>
      <c r="AI133" s="7">
        <f t="shared" si="40"/>
        <v>13.857984</v>
      </c>
      <c r="AJ133" s="7">
        <f t="shared" si="41"/>
        <v>40.707827999999999</v>
      </c>
      <c r="AK133" s="7">
        <f t="shared" si="42"/>
        <v>54.565812000000001</v>
      </c>
      <c r="AL133" s="17"/>
      <c r="AM133" s="20"/>
      <c r="AN133" s="9">
        <f t="shared" si="54"/>
        <v>1.1511321568784772E-3</v>
      </c>
      <c r="AO133" s="9">
        <f t="shared" si="55"/>
        <v>1.099311378737262E-3</v>
      </c>
      <c r="AP133" s="17"/>
      <c r="AQ133" s="20"/>
      <c r="AR133" s="7">
        <f t="shared" si="56"/>
        <v>139.79744144626659</v>
      </c>
      <c r="AS133" s="7">
        <f t="shared" si="57"/>
        <v>410.65498424840808</v>
      </c>
      <c r="AT133" s="7">
        <f t="shared" si="43"/>
        <v>550.45242569467473</v>
      </c>
      <c r="AU133" s="19"/>
    </row>
    <row r="134" spans="1:47" s="35" customFormat="1" x14ac:dyDescent="0.25">
      <c r="A134" s="6" t="str">
        <f>+WEO_Data!C153</f>
        <v>Vietnam</v>
      </c>
      <c r="B134" s="61">
        <v>8062.5630000000001</v>
      </c>
      <c r="C134" s="7">
        <v>95.494</v>
      </c>
      <c r="D134" s="56">
        <f t="shared" si="58"/>
        <v>1.2448481445353361</v>
      </c>
      <c r="E134" s="6">
        <v>8</v>
      </c>
      <c r="F134" s="17"/>
      <c r="G134" s="20"/>
      <c r="H134" s="9">
        <v>0.06</v>
      </c>
      <c r="I134" s="10">
        <f t="shared" ref="I134:I150" si="59">1-H134</f>
        <v>0.94</v>
      </c>
      <c r="J134" s="17"/>
      <c r="K134" s="20"/>
      <c r="L134" s="7">
        <f t="shared" ref="L134:L150" si="60">+H134*C134*1000</f>
        <v>5729.6399999999994</v>
      </c>
      <c r="M134" s="7">
        <f t="shared" ref="M134:M150" si="61">+I134*C134*1000</f>
        <v>89764.36</v>
      </c>
      <c r="N134" s="17"/>
      <c r="O134" s="20"/>
      <c r="P134" s="11">
        <v>0.6</v>
      </c>
      <c r="Q134" s="17"/>
      <c r="R134" s="20"/>
      <c r="S134" s="11">
        <v>0.2</v>
      </c>
      <c r="T134" s="11">
        <v>0.15</v>
      </c>
      <c r="U134" s="17"/>
      <c r="V134" s="20"/>
      <c r="W134" s="7">
        <f t="shared" ref="W134:W150" si="62">+S134*P134*L134</f>
        <v>687.55679999999995</v>
      </c>
      <c r="X134" s="7">
        <f t="shared" ref="X134:X150" si="63">+T134*P134*M134</f>
        <v>8078.7923999999994</v>
      </c>
      <c r="Y134" s="17"/>
      <c r="Z134" s="20"/>
      <c r="AA134" s="7">
        <f t="shared" si="44"/>
        <v>4</v>
      </c>
      <c r="AB134" s="7">
        <f t="shared" si="45"/>
        <v>1</v>
      </c>
      <c r="AC134" s="17"/>
      <c r="AD134" s="20"/>
      <c r="AE134" s="9">
        <f t="shared" si="46"/>
        <v>7.0000000000000007E-2</v>
      </c>
      <c r="AF134" s="9">
        <f t="shared" si="47"/>
        <v>7.0000000000000007E-2</v>
      </c>
      <c r="AG134" s="17"/>
      <c r="AH134" s="20"/>
      <c r="AI134" s="7">
        <f t="shared" si="40"/>
        <v>192.51590400000001</v>
      </c>
      <c r="AJ134" s="7">
        <f t="shared" si="41"/>
        <v>565.51546800000006</v>
      </c>
      <c r="AK134" s="7">
        <f t="shared" si="42"/>
        <v>758.03137200000003</v>
      </c>
      <c r="AL134" s="17"/>
      <c r="AM134" s="20"/>
      <c r="AN134" s="9">
        <f t="shared" ref="AN134:AN150" si="64">+AI134/AI$151</f>
        <v>1.599159356836679E-2</v>
      </c>
      <c r="AO134" s="9">
        <f t="shared" ref="AO134:AO150" si="65">+AJ134/AJ$151</f>
        <v>1.5271696363272635E-2</v>
      </c>
      <c r="AP134" s="17"/>
      <c r="AQ134" s="20"/>
      <c r="AR134" s="7">
        <f t="shared" ref="AR134:AR150" si="66">+AN134*AR$151</f>
        <v>1942.074028727056</v>
      </c>
      <c r="AS134" s="7">
        <f t="shared" ref="AS134:AS150" si="67">+AO134*AS$151</f>
        <v>5704.8424593857262</v>
      </c>
      <c r="AT134" s="7">
        <f t="shared" si="43"/>
        <v>7646.9164881127817</v>
      </c>
      <c r="AU134" s="19"/>
    </row>
    <row r="135" spans="1:47" s="35" customFormat="1" x14ac:dyDescent="0.25">
      <c r="A135" s="6" t="str">
        <f>+WEO_Data!C83</f>
        <v>Malaysia</v>
      </c>
      <c r="B135" s="61">
        <v>32454.924999999999</v>
      </c>
      <c r="C135" s="7">
        <v>32.801000000000002</v>
      </c>
      <c r="D135" s="56">
        <f t="shared" si="58"/>
        <v>5.0109937953084511</v>
      </c>
      <c r="E135" s="6">
        <v>8</v>
      </c>
      <c r="F135" s="17"/>
      <c r="G135" s="20"/>
      <c r="H135" s="9">
        <v>0.12</v>
      </c>
      <c r="I135" s="10">
        <f t="shared" si="59"/>
        <v>0.88</v>
      </c>
      <c r="J135" s="17"/>
      <c r="K135" s="20"/>
      <c r="L135" s="7">
        <f t="shared" si="60"/>
        <v>3936.1200000000003</v>
      </c>
      <c r="M135" s="7">
        <f t="shared" si="61"/>
        <v>28864.880000000005</v>
      </c>
      <c r="N135" s="17"/>
      <c r="O135" s="20"/>
      <c r="P135" s="11">
        <v>0.6</v>
      </c>
      <c r="Q135" s="17"/>
      <c r="R135" s="20"/>
      <c r="S135" s="11">
        <v>0.2</v>
      </c>
      <c r="T135" s="11">
        <v>0.15</v>
      </c>
      <c r="U135" s="17"/>
      <c r="V135" s="20"/>
      <c r="W135" s="7">
        <f t="shared" si="62"/>
        <v>472.33440000000002</v>
      </c>
      <c r="X135" s="7">
        <f t="shared" si="63"/>
        <v>2597.8392000000003</v>
      </c>
      <c r="Y135" s="17"/>
      <c r="Z135" s="20"/>
      <c r="AA135" s="7">
        <f>+AA144</f>
        <v>4</v>
      </c>
      <c r="AB135" s="7">
        <f>+AB144</f>
        <v>1</v>
      </c>
      <c r="AC135" s="17"/>
      <c r="AD135" s="20"/>
      <c r="AE135" s="9">
        <f>+AE144</f>
        <v>7.0000000000000007E-2</v>
      </c>
      <c r="AF135" s="9">
        <f>+AF144</f>
        <v>7.0000000000000007E-2</v>
      </c>
      <c r="AG135" s="17"/>
      <c r="AH135" s="20"/>
      <c r="AI135" s="7">
        <f>+AE135*AA135*W135</f>
        <v>132.25363200000001</v>
      </c>
      <c r="AJ135" s="7">
        <f>+AF135*AB135*X135</f>
        <v>181.84874400000004</v>
      </c>
      <c r="AK135" s="7">
        <f>+AJ135+AI135</f>
        <v>314.10237600000005</v>
      </c>
      <c r="AL135" s="17"/>
      <c r="AM135" s="20"/>
      <c r="AN135" s="9">
        <f t="shared" si="64"/>
        <v>1.0985826557396257E-2</v>
      </c>
      <c r="AO135" s="9">
        <f t="shared" si="65"/>
        <v>4.9108096233549826E-3</v>
      </c>
      <c r="AP135" s="17"/>
      <c r="AQ135" s="20"/>
      <c r="AR135" s="7">
        <f t="shared" si="66"/>
        <v>1334.1564960369483</v>
      </c>
      <c r="AS135" s="7">
        <f t="shared" si="67"/>
        <v>1834.4651820508036</v>
      </c>
      <c r="AT135" s="7">
        <f>+AS135+AR135</f>
        <v>3168.6216780877521</v>
      </c>
      <c r="AU135" s="19"/>
    </row>
    <row r="136" spans="1:47" s="35" customFormat="1" x14ac:dyDescent="0.25">
      <c r="A136" s="6" t="str">
        <f>+WEO_Data!C117</f>
        <v>Samoa</v>
      </c>
      <c r="B136" s="61">
        <v>6135.473</v>
      </c>
      <c r="C136" s="7">
        <v>0.20100000000000001</v>
      </c>
      <c r="D136" s="56">
        <f t="shared" si="58"/>
        <v>0.94730821698964118</v>
      </c>
      <c r="E136" s="6">
        <v>8</v>
      </c>
      <c r="F136" s="17"/>
      <c r="G136" s="20"/>
      <c r="H136" s="9">
        <v>0.06</v>
      </c>
      <c r="I136" s="10">
        <f t="shared" si="59"/>
        <v>0.94</v>
      </c>
      <c r="J136" s="17"/>
      <c r="K136" s="20"/>
      <c r="L136" s="7">
        <f t="shared" si="60"/>
        <v>12.059999999999999</v>
      </c>
      <c r="M136" s="7">
        <f t="shared" si="61"/>
        <v>188.94</v>
      </c>
      <c r="N136" s="17"/>
      <c r="O136" s="20"/>
      <c r="P136" s="11">
        <v>0.4</v>
      </c>
      <c r="Q136" s="17"/>
      <c r="R136" s="20"/>
      <c r="S136" s="11">
        <v>0.2</v>
      </c>
      <c r="T136" s="11">
        <v>0.15</v>
      </c>
      <c r="U136" s="17"/>
      <c r="V136" s="20"/>
      <c r="W136" s="7">
        <f t="shared" si="62"/>
        <v>0.9648000000000001</v>
      </c>
      <c r="X136" s="7">
        <f t="shared" si="63"/>
        <v>11.336399999999999</v>
      </c>
      <c r="Y136" s="17"/>
      <c r="Z136" s="20"/>
      <c r="AA136" s="7">
        <f>+AA134</f>
        <v>4</v>
      </c>
      <c r="AB136" s="7">
        <f>+AB134</f>
        <v>1</v>
      </c>
      <c r="AC136" s="17"/>
      <c r="AD136" s="20"/>
      <c r="AE136" s="9">
        <f>+AE134</f>
        <v>7.0000000000000007E-2</v>
      </c>
      <c r="AF136" s="9">
        <f>+AF134</f>
        <v>7.0000000000000007E-2</v>
      </c>
      <c r="AG136" s="17"/>
      <c r="AH136" s="20"/>
      <c r="AI136" s="7">
        <f t="shared" ref="AI136:AI150" si="68">+AE136*AA136*W136</f>
        <v>0.27014400000000005</v>
      </c>
      <c r="AJ136" s="7">
        <f t="shared" ref="AJ136:AJ150" si="69">+AF136*AB136*X136</f>
        <v>0.79354800000000003</v>
      </c>
      <c r="AK136" s="7">
        <f t="shared" ref="AK136:AK151" si="70">+AJ136+AI136</f>
        <v>1.0636920000000001</v>
      </c>
      <c r="AL136" s="17"/>
      <c r="AM136" s="20"/>
      <c r="AN136" s="9">
        <f t="shared" si="64"/>
        <v>2.2439876203333718E-5</v>
      </c>
      <c r="AO136" s="9">
        <f t="shared" si="65"/>
        <v>2.1429695192143307E-5</v>
      </c>
      <c r="AP136" s="17"/>
      <c r="AQ136" s="20"/>
      <c r="AR136" s="7">
        <f t="shared" si="66"/>
        <v>2.7251756115507315</v>
      </c>
      <c r="AS136" s="7">
        <f t="shared" si="67"/>
        <v>8.0052033589302702</v>
      </c>
      <c r="AT136" s="7">
        <f t="shared" ref="AT136:AT150" si="71">+AS136+AR136</f>
        <v>10.730378970481002</v>
      </c>
      <c r="AU136" s="19"/>
    </row>
    <row r="137" spans="1:47" s="35" customFormat="1" x14ac:dyDescent="0.25">
      <c r="A137" s="6" t="str">
        <f>+WEO_Data!C138</f>
        <v>Timor-Leste</v>
      </c>
      <c r="B137" s="61">
        <v>5560.4989999999998</v>
      </c>
      <c r="C137" s="7">
        <v>1.2989999999999999</v>
      </c>
      <c r="D137" s="56">
        <f t="shared" si="58"/>
        <v>0.85853305739633801</v>
      </c>
      <c r="E137" s="6">
        <v>8</v>
      </c>
      <c r="F137" s="17"/>
      <c r="G137" s="20"/>
      <c r="H137" s="9">
        <v>0.03</v>
      </c>
      <c r="I137" s="10">
        <f t="shared" si="59"/>
        <v>0.97</v>
      </c>
      <c r="J137" s="17"/>
      <c r="K137" s="20"/>
      <c r="L137" s="7">
        <f t="shared" si="60"/>
        <v>38.97</v>
      </c>
      <c r="M137" s="7">
        <f t="shared" si="61"/>
        <v>1260.03</v>
      </c>
      <c r="N137" s="17"/>
      <c r="O137" s="20"/>
      <c r="P137" s="11">
        <v>0.4</v>
      </c>
      <c r="Q137" s="17"/>
      <c r="R137" s="20"/>
      <c r="S137" s="11">
        <v>0.2</v>
      </c>
      <c r="T137" s="11">
        <v>0.15</v>
      </c>
      <c r="U137" s="17"/>
      <c r="V137" s="20"/>
      <c r="W137" s="7">
        <f t="shared" si="62"/>
        <v>3.1176000000000004</v>
      </c>
      <c r="X137" s="7">
        <f t="shared" si="63"/>
        <v>75.601799999999997</v>
      </c>
      <c r="Y137" s="17"/>
      <c r="Z137" s="20"/>
      <c r="AA137" s="7">
        <f t="shared" ref="AA137:AA150" si="72">+AA136</f>
        <v>4</v>
      </c>
      <c r="AB137" s="7">
        <f t="shared" ref="AB137:AB150" si="73">+AB136</f>
        <v>1</v>
      </c>
      <c r="AC137" s="17"/>
      <c r="AD137" s="20"/>
      <c r="AE137" s="9">
        <f t="shared" ref="AE137:AE150" si="74">+AE136</f>
        <v>7.0000000000000007E-2</v>
      </c>
      <c r="AF137" s="9">
        <f t="shared" ref="AF137:AF150" si="75">+AF136</f>
        <v>7.0000000000000007E-2</v>
      </c>
      <c r="AG137" s="17"/>
      <c r="AH137" s="20"/>
      <c r="AI137" s="7">
        <f t="shared" si="68"/>
        <v>0.87292800000000015</v>
      </c>
      <c r="AJ137" s="7">
        <f t="shared" si="69"/>
        <v>5.2921260000000006</v>
      </c>
      <c r="AK137" s="7">
        <f t="shared" si="70"/>
        <v>6.1650540000000005</v>
      </c>
      <c r="AL137" s="17"/>
      <c r="AM137" s="20"/>
      <c r="AN137" s="9">
        <f t="shared" si="64"/>
        <v>7.2510943254055967E-5</v>
      </c>
      <c r="AO137" s="9">
        <f t="shared" si="65"/>
        <v>1.4291340548828376E-4</v>
      </c>
      <c r="AP137" s="17"/>
      <c r="AQ137" s="20"/>
      <c r="AR137" s="7">
        <f t="shared" si="66"/>
        <v>8.8059779089661685</v>
      </c>
      <c r="AS137" s="7">
        <f t="shared" si="67"/>
        <v>53.386241073107385</v>
      </c>
      <c r="AT137" s="7">
        <f t="shared" si="71"/>
        <v>62.192218982073555</v>
      </c>
      <c r="AU137" s="19"/>
    </row>
    <row r="138" spans="1:47" s="35" customFormat="1" x14ac:dyDescent="0.25">
      <c r="A138" s="6" t="str">
        <f>+WEO_Data!C28</f>
        <v>Cambodia</v>
      </c>
      <c r="B138" s="61">
        <v>4643.6469999999999</v>
      </c>
      <c r="C138" s="7">
        <v>16.497</v>
      </c>
      <c r="D138" s="56">
        <f t="shared" si="58"/>
        <v>0.71697242574440412</v>
      </c>
      <c r="E138" s="6">
        <v>8</v>
      </c>
      <c r="F138" s="17"/>
      <c r="G138" s="20"/>
      <c r="H138" s="9">
        <v>0.05</v>
      </c>
      <c r="I138" s="10">
        <f t="shared" si="59"/>
        <v>0.95</v>
      </c>
      <c r="J138" s="17"/>
      <c r="K138" s="20"/>
      <c r="L138" s="7">
        <f t="shared" si="60"/>
        <v>824.85000000000014</v>
      </c>
      <c r="M138" s="7">
        <f t="shared" si="61"/>
        <v>15672.149999999998</v>
      </c>
      <c r="N138" s="17"/>
      <c r="O138" s="20"/>
      <c r="P138" s="11">
        <v>0.4</v>
      </c>
      <c r="Q138" s="17"/>
      <c r="R138" s="20"/>
      <c r="S138" s="11">
        <v>0.2</v>
      </c>
      <c r="T138" s="11">
        <v>0.15</v>
      </c>
      <c r="U138" s="17"/>
      <c r="V138" s="20"/>
      <c r="W138" s="7">
        <f t="shared" si="62"/>
        <v>65.988000000000028</v>
      </c>
      <c r="X138" s="7">
        <f t="shared" si="63"/>
        <v>940.32899999999984</v>
      </c>
      <c r="Y138" s="17"/>
      <c r="Z138" s="20"/>
      <c r="AA138" s="7">
        <f t="shared" si="72"/>
        <v>4</v>
      </c>
      <c r="AB138" s="7">
        <f t="shared" si="73"/>
        <v>1</v>
      </c>
      <c r="AC138" s="17"/>
      <c r="AD138" s="20"/>
      <c r="AE138" s="9">
        <f t="shared" si="74"/>
        <v>7.0000000000000007E-2</v>
      </c>
      <c r="AF138" s="9">
        <f t="shared" si="75"/>
        <v>7.0000000000000007E-2</v>
      </c>
      <c r="AG138" s="17"/>
      <c r="AH138" s="20"/>
      <c r="AI138" s="7">
        <f t="shared" si="68"/>
        <v>18.47664000000001</v>
      </c>
      <c r="AJ138" s="7">
        <f t="shared" si="69"/>
        <v>65.823029999999989</v>
      </c>
      <c r="AK138" s="7">
        <f t="shared" si="70"/>
        <v>84.299669999999992</v>
      </c>
      <c r="AL138" s="17"/>
      <c r="AM138" s="20"/>
      <c r="AN138" s="9">
        <f t="shared" si="64"/>
        <v>1.5347870552503999E-3</v>
      </c>
      <c r="AO138" s="9">
        <f t="shared" si="65"/>
        <v>1.7775452392587525E-3</v>
      </c>
      <c r="AP138" s="17"/>
      <c r="AQ138" s="20"/>
      <c r="AR138" s="7">
        <f t="shared" si="66"/>
        <v>186.38980955121238</v>
      </c>
      <c r="AS138" s="7">
        <f t="shared" si="67"/>
        <v>664.01369652619371</v>
      </c>
      <c r="AT138" s="7">
        <f t="shared" si="71"/>
        <v>850.40350607740606</v>
      </c>
      <c r="AU138" s="19"/>
    </row>
    <row r="139" spans="1:47" s="35" customFormat="1" x14ac:dyDescent="0.25">
      <c r="A139" s="6" t="str">
        <f>+WEO_Data!C108</f>
        <v>Papua New Guinea</v>
      </c>
      <c r="B139" s="61">
        <v>3788.5569999999998</v>
      </c>
      <c r="C139" s="7">
        <v>8.6010000000000009</v>
      </c>
      <c r="D139" s="56">
        <f t="shared" si="58"/>
        <v>0.58494775816528299</v>
      </c>
      <c r="E139" s="6">
        <v>8</v>
      </c>
      <c r="F139" s="17"/>
      <c r="G139" s="20"/>
      <c r="H139" s="9">
        <v>0.03</v>
      </c>
      <c r="I139" s="10">
        <f t="shared" si="59"/>
        <v>0.97</v>
      </c>
      <c r="J139" s="17"/>
      <c r="K139" s="20"/>
      <c r="L139" s="7">
        <f t="shared" si="60"/>
        <v>258.03000000000003</v>
      </c>
      <c r="M139" s="7">
        <f t="shared" si="61"/>
        <v>8342.9700000000012</v>
      </c>
      <c r="N139" s="17"/>
      <c r="O139" s="20"/>
      <c r="P139" s="11">
        <v>0.4</v>
      </c>
      <c r="Q139" s="17"/>
      <c r="R139" s="20"/>
      <c r="S139" s="11">
        <v>0.2</v>
      </c>
      <c r="T139" s="11">
        <v>0.15</v>
      </c>
      <c r="U139" s="17"/>
      <c r="V139" s="20"/>
      <c r="W139" s="7">
        <f t="shared" si="62"/>
        <v>20.642400000000006</v>
      </c>
      <c r="X139" s="7">
        <f t="shared" si="63"/>
        <v>500.57820000000004</v>
      </c>
      <c r="Y139" s="17"/>
      <c r="Z139" s="20"/>
      <c r="AA139" s="7">
        <f t="shared" si="72"/>
        <v>4</v>
      </c>
      <c r="AB139" s="7">
        <f t="shared" si="73"/>
        <v>1</v>
      </c>
      <c r="AC139" s="17"/>
      <c r="AD139" s="20"/>
      <c r="AE139" s="9">
        <f t="shared" si="74"/>
        <v>7.0000000000000007E-2</v>
      </c>
      <c r="AF139" s="9">
        <f t="shared" si="75"/>
        <v>7.0000000000000007E-2</v>
      </c>
      <c r="AG139" s="17"/>
      <c r="AH139" s="20"/>
      <c r="AI139" s="7">
        <f t="shared" si="68"/>
        <v>5.7798720000000019</v>
      </c>
      <c r="AJ139" s="7">
        <f t="shared" si="69"/>
        <v>35.040474000000003</v>
      </c>
      <c r="AK139" s="7">
        <f t="shared" si="70"/>
        <v>40.820346000000008</v>
      </c>
      <c r="AL139" s="17"/>
      <c r="AM139" s="20"/>
      <c r="AN139" s="9">
        <f t="shared" si="64"/>
        <v>4.8011287369371475E-4</v>
      </c>
      <c r="AO139" s="9">
        <f t="shared" si="65"/>
        <v>9.4626497352173105E-4</v>
      </c>
      <c r="AP139" s="17"/>
      <c r="AQ139" s="20"/>
      <c r="AR139" s="7">
        <f t="shared" si="66"/>
        <v>58.306555808327971</v>
      </c>
      <c r="AS139" s="7">
        <f t="shared" si="67"/>
        <v>353.48349458798816</v>
      </c>
      <c r="AT139" s="7">
        <f t="shared" si="71"/>
        <v>411.79005039631613</v>
      </c>
      <c r="AU139" s="19"/>
    </row>
    <row r="140" spans="1:47" s="35" customFormat="1" x14ac:dyDescent="0.25">
      <c r="A140" s="6" t="str">
        <f>+WEO_Data!C86</f>
        <v>Marshall Islands</v>
      </c>
      <c r="B140" s="61">
        <v>3788.3420000000001</v>
      </c>
      <c r="C140" s="7">
        <v>5.7000000000000002E-2</v>
      </c>
      <c r="D140" s="56">
        <f t="shared" si="58"/>
        <v>0.58491456247415174</v>
      </c>
      <c r="E140" s="6">
        <v>8</v>
      </c>
      <c r="F140" s="17"/>
      <c r="G140" s="20"/>
      <c r="H140" s="9">
        <v>0.03</v>
      </c>
      <c r="I140" s="10">
        <f t="shared" si="59"/>
        <v>0.97</v>
      </c>
      <c r="J140" s="17"/>
      <c r="K140" s="20"/>
      <c r="L140" s="7">
        <f t="shared" si="60"/>
        <v>1.71</v>
      </c>
      <c r="M140" s="7">
        <f t="shared" si="61"/>
        <v>55.29</v>
      </c>
      <c r="N140" s="17"/>
      <c r="O140" s="20"/>
      <c r="P140" s="11">
        <v>0.4</v>
      </c>
      <c r="Q140" s="17"/>
      <c r="R140" s="20"/>
      <c r="S140" s="11">
        <v>0.2</v>
      </c>
      <c r="T140" s="11">
        <v>0.15</v>
      </c>
      <c r="U140" s="17"/>
      <c r="V140" s="20"/>
      <c r="W140" s="7">
        <f t="shared" si="62"/>
        <v>0.13680000000000003</v>
      </c>
      <c r="X140" s="7">
        <f t="shared" si="63"/>
        <v>3.3173999999999997</v>
      </c>
      <c r="Y140" s="17"/>
      <c r="Z140" s="20"/>
      <c r="AA140" s="7">
        <f t="shared" si="72"/>
        <v>4</v>
      </c>
      <c r="AB140" s="7">
        <f t="shared" si="73"/>
        <v>1</v>
      </c>
      <c r="AC140" s="17"/>
      <c r="AD140" s="20"/>
      <c r="AE140" s="9">
        <f t="shared" si="74"/>
        <v>7.0000000000000007E-2</v>
      </c>
      <c r="AF140" s="9">
        <f t="shared" si="75"/>
        <v>7.0000000000000007E-2</v>
      </c>
      <c r="AG140" s="17"/>
      <c r="AH140" s="20"/>
      <c r="AI140" s="7">
        <f t="shared" si="68"/>
        <v>3.8304000000000012E-2</v>
      </c>
      <c r="AJ140" s="7">
        <f t="shared" si="69"/>
        <v>0.23221800000000001</v>
      </c>
      <c r="AK140" s="7">
        <f t="shared" si="70"/>
        <v>0.27052200000000004</v>
      </c>
      <c r="AL140" s="17"/>
      <c r="AM140" s="20"/>
      <c r="AN140" s="9">
        <f t="shared" si="64"/>
        <v>3.1817734915174675E-6</v>
      </c>
      <c r="AO140" s="9">
        <f t="shared" si="65"/>
        <v>6.2710270306637212E-6</v>
      </c>
      <c r="AP140" s="17"/>
      <c r="AQ140" s="20"/>
      <c r="AR140" s="7">
        <f t="shared" si="66"/>
        <v>0.38640549716017836</v>
      </c>
      <c r="AS140" s="7">
        <f t="shared" si="67"/>
        <v>2.3425833265335805</v>
      </c>
      <c r="AT140" s="7">
        <f t="shared" si="71"/>
        <v>2.7289888236937587</v>
      </c>
      <c r="AU140" s="19"/>
    </row>
    <row r="141" spans="1:47" s="35" customFormat="1" x14ac:dyDescent="0.25">
      <c r="A141" s="6" t="str">
        <f>+WEO_Data!C90</f>
        <v>Micronesia</v>
      </c>
      <c r="B141" s="61">
        <v>3583.7330000000002</v>
      </c>
      <c r="C141" s="7">
        <v>0.10199999999999999</v>
      </c>
      <c r="D141" s="56">
        <f t="shared" si="58"/>
        <v>0.55332322681510249</v>
      </c>
      <c r="E141" s="6">
        <v>8</v>
      </c>
      <c r="F141" s="17"/>
      <c r="G141" s="20"/>
      <c r="H141" s="9">
        <v>0.03</v>
      </c>
      <c r="I141" s="10">
        <f t="shared" si="59"/>
        <v>0.97</v>
      </c>
      <c r="J141" s="17"/>
      <c r="K141" s="20"/>
      <c r="L141" s="7">
        <f t="shared" si="60"/>
        <v>3.0599999999999996</v>
      </c>
      <c r="M141" s="7">
        <f t="shared" si="61"/>
        <v>98.939999999999984</v>
      </c>
      <c r="N141" s="17"/>
      <c r="O141" s="20"/>
      <c r="P141" s="11">
        <v>0.4</v>
      </c>
      <c r="Q141" s="17"/>
      <c r="R141" s="20"/>
      <c r="S141" s="11">
        <v>0.2</v>
      </c>
      <c r="T141" s="11">
        <v>0.15</v>
      </c>
      <c r="U141" s="17"/>
      <c r="V141" s="20"/>
      <c r="W141" s="7">
        <f t="shared" si="62"/>
        <v>0.24480000000000002</v>
      </c>
      <c r="X141" s="7">
        <f t="shared" si="63"/>
        <v>5.936399999999999</v>
      </c>
      <c r="Y141" s="17"/>
      <c r="Z141" s="20"/>
      <c r="AA141" s="7">
        <f t="shared" si="72"/>
        <v>4</v>
      </c>
      <c r="AB141" s="7">
        <f t="shared" si="73"/>
        <v>1</v>
      </c>
      <c r="AC141" s="17"/>
      <c r="AD141" s="20"/>
      <c r="AE141" s="9">
        <f t="shared" si="74"/>
        <v>7.0000000000000007E-2</v>
      </c>
      <c r="AF141" s="9">
        <f t="shared" si="75"/>
        <v>7.0000000000000007E-2</v>
      </c>
      <c r="AG141" s="17"/>
      <c r="AH141" s="20"/>
      <c r="AI141" s="7">
        <f t="shared" si="68"/>
        <v>6.8544000000000008E-2</v>
      </c>
      <c r="AJ141" s="7">
        <f t="shared" si="69"/>
        <v>0.41554799999999997</v>
      </c>
      <c r="AK141" s="7">
        <f t="shared" si="70"/>
        <v>0.48409199999999997</v>
      </c>
      <c r="AL141" s="17"/>
      <c r="AM141" s="20"/>
      <c r="AN141" s="9">
        <f t="shared" si="64"/>
        <v>5.6936999321891513E-6</v>
      </c>
      <c r="AO141" s="9">
        <f t="shared" si="65"/>
        <v>1.1221837844345606E-5</v>
      </c>
      <c r="AP141" s="17"/>
      <c r="AQ141" s="20"/>
      <c r="AR141" s="7">
        <f t="shared" si="66"/>
        <v>0.69146246860242422</v>
      </c>
      <c r="AS141" s="7">
        <f t="shared" si="67"/>
        <v>4.1919912159021964</v>
      </c>
      <c r="AT141" s="7">
        <f t="shared" si="71"/>
        <v>4.8834536845046204</v>
      </c>
      <c r="AU141" s="19"/>
    </row>
    <row r="142" spans="1:47" s="35" customFormat="1" x14ac:dyDescent="0.25">
      <c r="A142" s="6" t="str">
        <f>+WEO_Data!C151</f>
        <v>Vanuatu</v>
      </c>
      <c r="B142" s="61">
        <v>2932.6379999999999</v>
      </c>
      <c r="C142" s="7">
        <v>0.29199999999999998</v>
      </c>
      <c r="D142" s="56">
        <f t="shared" si="58"/>
        <v>0.45279509417710206</v>
      </c>
      <c r="E142" s="6">
        <v>8</v>
      </c>
      <c r="F142" s="17"/>
      <c r="G142" s="20"/>
      <c r="H142" s="9">
        <v>0.03</v>
      </c>
      <c r="I142" s="10">
        <f t="shared" si="59"/>
        <v>0.97</v>
      </c>
      <c r="J142" s="17"/>
      <c r="K142" s="20"/>
      <c r="L142" s="7">
        <f t="shared" si="60"/>
        <v>8.759999999999998</v>
      </c>
      <c r="M142" s="7">
        <f t="shared" si="61"/>
        <v>283.24</v>
      </c>
      <c r="N142" s="17"/>
      <c r="O142" s="20"/>
      <c r="P142" s="11">
        <v>0.4</v>
      </c>
      <c r="Q142" s="17"/>
      <c r="R142" s="20"/>
      <c r="S142" s="11">
        <v>0.2</v>
      </c>
      <c r="T142" s="11">
        <v>0.15</v>
      </c>
      <c r="U142" s="17"/>
      <c r="V142" s="20"/>
      <c r="W142" s="7">
        <f t="shared" si="62"/>
        <v>0.70079999999999998</v>
      </c>
      <c r="X142" s="7">
        <f t="shared" si="63"/>
        <v>16.994399999999999</v>
      </c>
      <c r="Y142" s="17"/>
      <c r="Z142" s="20"/>
      <c r="AA142" s="7">
        <f t="shared" si="72"/>
        <v>4</v>
      </c>
      <c r="AB142" s="7">
        <f t="shared" si="73"/>
        <v>1</v>
      </c>
      <c r="AC142" s="17"/>
      <c r="AD142" s="20"/>
      <c r="AE142" s="9">
        <f t="shared" si="74"/>
        <v>7.0000000000000007E-2</v>
      </c>
      <c r="AF142" s="9">
        <f t="shared" si="75"/>
        <v>7.0000000000000007E-2</v>
      </c>
      <c r="AG142" s="17"/>
      <c r="AH142" s="20"/>
      <c r="AI142" s="7">
        <f t="shared" si="68"/>
        <v>0.19622400000000001</v>
      </c>
      <c r="AJ142" s="7">
        <f t="shared" si="69"/>
        <v>1.189608</v>
      </c>
      <c r="AK142" s="7">
        <f t="shared" si="70"/>
        <v>1.385832</v>
      </c>
      <c r="AL142" s="17"/>
      <c r="AM142" s="20"/>
      <c r="AN142" s="9">
        <f t="shared" si="64"/>
        <v>1.6299611570580708E-5</v>
      </c>
      <c r="AO142" s="9">
        <f t="shared" si="65"/>
        <v>3.2125261279891347E-5</v>
      </c>
      <c r="AP142" s="17"/>
      <c r="AQ142" s="20"/>
      <c r="AR142" s="7">
        <f t="shared" si="66"/>
        <v>1.9794807924696851</v>
      </c>
      <c r="AS142" s="7">
        <f t="shared" si="67"/>
        <v>12.000602304347465</v>
      </c>
      <c r="AT142" s="7">
        <f t="shared" si="71"/>
        <v>13.98008309681715</v>
      </c>
      <c r="AU142" s="19"/>
    </row>
    <row r="143" spans="1:47" s="35" customFormat="1" x14ac:dyDescent="0.25">
      <c r="A143" s="6" t="str">
        <f>+WEO_Data!C124</f>
        <v>Solomon Islands</v>
      </c>
      <c r="B143" s="61">
        <v>2297.0500000000002</v>
      </c>
      <c r="C143" s="7">
        <v>0.64100000000000001</v>
      </c>
      <c r="D143" s="56">
        <f t="shared" si="58"/>
        <v>0.35466122006177114</v>
      </c>
      <c r="E143" s="6">
        <v>8</v>
      </c>
      <c r="F143" s="17"/>
      <c r="G143" s="20"/>
      <c r="H143" s="9">
        <v>0.03</v>
      </c>
      <c r="I143" s="10">
        <f t="shared" si="59"/>
        <v>0.97</v>
      </c>
      <c r="J143" s="17"/>
      <c r="K143" s="20"/>
      <c r="L143" s="7">
        <f t="shared" si="60"/>
        <v>19.23</v>
      </c>
      <c r="M143" s="7">
        <f t="shared" si="61"/>
        <v>621.7700000000001</v>
      </c>
      <c r="N143" s="17"/>
      <c r="O143" s="20"/>
      <c r="P143" s="11">
        <v>0.4</v>
      </c>
      <c r="Q143" s="17"/>
      <c r="R143" s="20"/>
      <c r="S143" s="11">
        <v>0.2</v>
      </c>
      <c r="T143" s="11">
        <v>0.15</v>
      </c>
      <c r="U143" s="17"/>
      <c r="V143" s="20"/>
      <c r="W143" s="7">
        <f t="shared" si="62"/>
        <v>1.5384000000000004</v>
      </c>
      <c r="X143" s="7">
        <f t="shared" si="63"/>
        <v>37.306200000000004</v>
      </c>
      <c r="Y143" s="17"/>
      <c r="Z143" s="20"/>
      <c r="AA143" s="7">
        <f t="shared" si="72"/>
        <v>4</v>
      </c>
      <c r="AB143" s="7">
        <f t="shared" si="73"/>
        <v>1</v>
      </c>
      <c r="AC143" s="17"/>
      <c r="AD143" s="20"/>
      <c r="AE143" s="9">
        <f t="shared" si="74"/>
        <v>7.0000000000000007E-2</v>
      </c>
      <c r="AF143" s="9">
        <f t="shared" si="75"/>
        <v>7.0000000000000007E-2</v>
      </c>
      <c r="AG143" s="17"/>
      <c r="AH143" s="20"/>
      <c r="AI143" s="7">
        <f t="shared" si="68"/>
        <v>0.43075200000000013</v>
      </c>
      <c r="AJ143" s="7">
        <f t="shared" si="69"/>
        <v>2.6114340000000005</v>
      </c>
      <c r="AK143" s="7">
        <f t="shared" si="70"/>
        <v>3.0421860000000005</v>
      </c>
      <c r="AL143" s="17"/>
      <c r="AM143" s="20"/>
      <c r="AN143" s="9">
        <f t="shared" si="64"/>
        <v>3.5780996632678891E-5</v>
      </c>
      <c r="AO143" s="9">
        <f t="shared" si="65"/>
        <v>7.052154959044642E-5</v>
      </c>
      <c r="AP143" s="17"/>
      <c r="AQ143" s="20"/>
      <c r="AR143" s="7">
        <f t="shared" si="66"/>
        <v>4.3453670820995498</v>
      </c>
      <c r="AS143" s="7">
        <f t="shared" si="67"/>
        <v>26.343787935228512</v>
      </c>
      <c r="AT143" s="7">
        <f t="shared" si="71"/>
        <v>30.689155017328062</v>
      </c>
      <c r="AU143" s="19"/>
    </row>
    <row r="144" spans="1:47" s="35" customFormat="1" x14ac:dyDescent="0.25">
      <c r="A144" s="12" t="str">
        <f>+WEO_Data!C64</f>
        <v>India</v>
      </c>
      <c r="B144" s="62">
        <v>8483.6849999999995</v>
      </c>
      <c r="C144" s="13">
        <v>1351.7739999999999</v>
      </c>
      <c r="D144" s="57">
        <f t="shared" si="58"/>
        <v>1.3098687763521677</v>
      </c>
      <c r="E144" s="12">
        <v>9</v>
      </c>
      <c r="F144" s="17"/>
      <c r="G144" s="20"/>
      <c r="H144" s="14">
        <v>0.04</v>
      </c>
      <c r="I144" s="15">
        <f t="shared" si="59"/>
        <v>0.96</v>
      </c>
      <c r="J144" s="17"/>
      <c r="K144" s="20"/>
      <c r="L144" s="13">
        <f t="shared" si="60"/>
        <v>54070.96</v>
      </c>
      <c r="M144" s="13">
        <f t="shared" si="61"/>
        <v>1297703.0399999998</v>
      </c>
      <c r="N144" s="17"/>
      <c r="O144" s="20"/>
      <c r="P144" s="16">
        <v>0.65</v>
      </c>
      <c r="Q144" s="17"/>
      <c r="R144" s="20"/>
      <c r="S144" s="16">
        <v>0.2</v>
      </c>
      <c r="T144" s="16">
        <v>0.15</v>
      </c>
      <c r="U144" s="17"/>
      <c r="V144" s="20"/>
      <c r="W144" s="13">
        <f t="shared" si="62"/>
        <v>7029.2248</v>
      </c>
      <c r="X144" s="13">
        <f t="shared" si="63"/>
        <v>126526.04639999999</v>
      </c>
      <c r="Y144" s="17"/>
      <c r="Z144" s="20"/>
      <c r="AA144" s="13">
        <f t="shared" si="72"/>
        <v>4</v>
      </c>
      <c r="AB144" s="13">
        <f t="shared" si="73"/>
        <v>1</v>
      </c>
      <c r="AC144" s="17"/>
      <c r="AD144" s="20"/>
      <c r="AE144" s="14">
        <f t="shared" si="74"/>
        <v>7.0000000000000007E-2</v>
      </c>
      <c r="AF144" s="14">
        <f t="shared" si="75"/>
        <v>7.0000000000000007E-2</v>
      </c>
      <c r="AG144" s="17"/>
      <c r="AH144" s="20"/>
      <c r="AI144" s="13">
        <f t="shared" si="68"/>
        <v>1968.1829440000001</v>
      </c>
      <c r="AJ144" s="13">
        <f t="shared" si="69"/>
        <v>8856.8232480000006</v>
      </c>
      <c r="AK144" s="13">
        <f t="shared" si="70"/>
        <v>10825.006192000001</v>
      </c>
      <c r="AL144" s="17"/>
      <c r="AM144" s="20"/>
      <c r="AN144" s="14">
        <f t="shared" si="64"/>
        <v>0.1634897743754179</v>
      </c>
      <c r="AO144" s="14">
        <f t="shared" si="65"/>
        <v>0.23917774674667278</v>
      </c>
      <c r="AP144" s="17"/>
      <c r="AQ144" s="20"/>
      <c r="AR144" s="13">
        <f t="shared" si="66"/>
        <v>19854.759528469698</v>
      </c>
      <c r="AS144" s="13">
        <f t="shared" si="67"/>
        <v>89346.417878113629</v>
      </c>
      <c r="AT144" s="13">
        <f t="shared" si="71"/>
        <v>109201.17740658333</v>
      </c>
      <c r="AU144" s="19"/>
    </row>
    <row r="145" spans="1:47" s="35" customFormat="1" x14ac:dyDescent="0.25">
      <c r="A145" s="12" t="str">
        <f>+WEO_Data!C128</f>
        <v>Sri Lanka</v>
      </c>
      <c r="B145" s="62">
        <v>13954.324000000001</v>
      </c>
      <c r="C145" s="13">
        <v>21.934000000000001</v>
      </c>
      <c r="D145" s="57">
        <f t="shared" si="58"/>
        <v>2.1545275788412335</v>
      </c>
      <c r="E145" s="12">
        <v>10</v>
      </c>
      <c r="F145" s="17"/>
      <c r="G145" s="20"/>
      <c r="H145" s="14">
        <v>0.06</v>
      </c>
      <c r="I145" s="15">
        <f t="shared" si="59"/>
        <v>0.94</v>
      </c>
      <c r="J145" s="17"/>
      <c r="K145" s="20"/>
      <c r="L145" s="13">
        <f t="shared" si="60"/>
        <v>1316.0400000000002</v>
      </c>
      <c r="M145" s="13">
        <f t="shared" si="61"/>
        <v>20617.96</v>
      </c>
      <c r="N145" s="17"/>
      <c r="O145" s="20"/>
      <c r="P145" s="16">
        <v>0.6</v>
      </c>
      <c r="Q145" s="17"/>
      <c r="R145" s="20"/>
      <c r="S145" s="16">
        <v>0.2</v>
      </c>
      <c r="T145" s="16">
        <v>0.15</v>
      </c>
      <c r="U145" s="17"/>
      <c r="V145" s="20"/>
      <c r="W145" s="13">
        <f t="shared" si="62"/>
        <v>157.9248</v>
      </c>
      <c r="X145" s="13">
        <f t="shared" si="63"/>
        <v>1855.6163999999999</v>
      </c>
      <c r="Y145" s="17"/>
      <c r="Z145" s="20"/>
      <c r="AA145" s="13">
        <f>+AA135</f>
        <v>4</v>
      </c>
      <c r="AB145" s="13">
        <f>+AB135</f>
        <v>1</v>
      </c>
      <c r="AC145" s="17"/>
      <c r="AD145" s="20"/>
      <c r="AE145" s="14">
        <f>+AE135</f>
        <v>7.0000000000000007E-2</v>
      </c>
      <c r="AF145" s="14">
        <f>+AF135</f>
        <v>7.0000000000000007E-2</v>
      </c>
      <c r="AG145" s="17"/>
      <c r="AH145" s="20"/>
      <c r="AI145" s="13">
        <f t="shared" si="68"/>
        <v>44.218944000000008</v>
      </c>
      <c r="AJ145" s="13">
        <f t="shared" si="69"/>
        <v>129.893148</v>
      </c>
      <c r="AK145" s="13">
        <f t="shared" si="70"/>
        <v>174.11209200000002</v>
      </c>
      <c r="AL145" s="17"/>
      <c r="AM145" s="20"/>
      <c r="AN145" s="14">
        <f t="shared" si="64"/>
        <v>3.673106303312849E-3</v>
      </c>
      <c r="AO145" s="14">
        <f t="shared" si="65"/>
        <v>3.5077532413766515E-3</v>
      </c>
      <c r="AP145" s="17"/>
      <c r="AQ145" s="20"/>
      <c r="AR145" s="13">
        <f t="shared" si="66"/>
        <v>446.07464077428165</v>
      </c>
      <c r="AS145" s="13">
        <f t="shared" si="67"/>
        <v>1310.3442572744518</v>
      </c>
      <c r="AT145" s="13">
        <f t="shared" si="71"/>
        <v>1756.4188980487334</v>
      </c>
      <c r="AU145" s="19"/>
    </row>
    <row r="146" spans="1:47" s="35" customFormat="1" x14ac:dyDescent="0.25">
      <c r="A146" s="12" t="str">
        <f>+WEO_Data!C18</f>
        <v>Bhutan</v>
      </c>
      <c r="B146" s="62">
        <v>10014.915000000001</v>
      </c>
      <c r="C146" s="13">
        <v>0.83</v>
      </c>
      <c r="D146" s="57">
        <f t="shared" si="58"/>
        <v>1.5462884885896839</v>
      </c>
      <c r="E146" s="12">
        <v>10</v>
      </c>
      <c r="F146" s="17"/>
      <c r="G146" s="20"/>
      <c r="H146" s="14">
        <v>0.04</v>
      </c>
      <c r="I146" s="15">
        <f t="shared" si="59"/>
        <v>0.96</v>
      </c>
      <c r="J146" s="17"/>
      <c r="K146" s="20"/>
      <c r="L146" s="13">
        <f t="shared" si="60"/>
        <v>33.200000000000003</v>
      </c>
      <c r="M146" s="13">
        <f t="shared" si="61"/>
        <v>796.8</v>
      </c>
      <c r="N146" s="17"/>
      <c r="O146" s="20"/>
      <c r="P146" s="16">
        <v>0.6</v>
      </c>
      <c r="Q146" s="17"/>
      <c r="R146" s="20"/>
      <c r="S146" s="16">
        <v>0.2</v>
      </c>
      <c r="T146" s="16">
        <v>0.15</v>
      </c>
      <c r="U146" s="17"/>
      <c r="V146" s="20"/>
      <c r="W146" s="13">
        <f t="shared" si="62"/>
        <v>3.984</v>
      </c>
      <c r="X146" s="13">
        <f t="shared" si="63"/>
        <v>71.711999999999989</v>
      </c>
      <c r="Y146" s="17"/>
      <c r="Z146" s="20"/>
      <c r="AA146" s="13">
        <f t="shared" si="72"/>
        <v>4</v>
      </c>
      <c r="AB146" s="13">
        <f t="shared" si="73"/>
        <v>1</v>
      </c>
      <c r="AC146" s="17"/>
      <c r="AD146" s="20"/>
      <c r="AE146" s="14">
        <f t="shared" si="74"/>
        <v>7.0000000000000007E-2</v>
      </c>
      <c r="AF146" s="14">
        <f t="shared" si="75"/>
        <v>7.0000000000000007E-2</v>
      </c>
      <c r="AG146" s="17"/>
      <c r="AH146" s="20"/>
      <c r="AI146" s="13">
        <f t="shared" si="68"/>
        <v>1.1155200000000001</v>
      </c>
      <c r="AJ146" s="13">
        <f t="shared" si="69"/>
        <v>5.0198399999999994</v>
      </c>
      <c r="AK146" s="13">
        <f t="shared" si="70"/>
        <v>6.1353599999999995</v>
      </c>
      <c r="AL146" s="17"/>
      <c r="AM146" s="20"/>
      <c r="AN146" s="14">
        <f t="shared" si="64"/>
        <v>9.2662175366999908E-5</v>
      </c>
      <c r="AO146" s="14">
        <f t="shared" si="65"/>
        <v>1.3556034557875345E-4</v>
      </c>
      <c r="AP146" s="17"/>
      <c r="AQ146" s="20"/>
      <c r="AR146" s="13">
        <f t="shared" si="66"/>
        <v>11.253212724313963</v>
      </c>
      <c r="AS146" s="13">
        <f t="shared" si="67"/>
        <v>50.639457259412822</v>
      </c>
      <c r="AT146" s="13">
        <f t="shared" si="71"/>
        <v>61.892669983726783</v>
      </c>
      <c r="AU146" s="19"/>
    </row>
    <row r="147" spans="1:47" s="35" customFormat="1" x14ac:dyDescent="0.25">
      <c r="A147" s="12" t="str">
        <f>+WEO_Data!C96</f>
        <v>Myanmar</v>
      </c>
      <c r="B147" s="62">
        <v>6711.4920000000002</v>
      </c>
      <c r="C147" s="13">
        <v>53.018999999999998</v>
      </c>
      <c r="D147" s="57">
        <f t="shared" si="58"/>
        <v>1.0362447230816989</v>
      </c>
      <c r="E147" s="12">
        <v>10</v>
      </c>
      <c r="F147" s="17"/>
      <c r="G147" s="20"/>
      <c r="H147" s="14">
        <v>0.04</v>
      </c>
      <c r="I147" s="15">
        <f t="shared" si="59"/>
        <v>0.96</v>
      </c>
      <c r="J147" s="17"/>
      <c r="K147" s="20"/>
      <c r="L147" s="13">
        <f t="shared" si="60"/>
        <v>2120.7599999999998</v>
      </c>
      <c r="M147" s="13">
        <f t="shared" si="61"/>
        <v>50898.239999999991</v>
      </c>
      <c r="N147" s="17"/>
      <c r="O147" s="20"/>
      <c r="P147" s="16">
        <v>0.6</v>
      </c>
      <c r="Q147" s="17"/>
      <c r="R147" s="20"/>
      <c r="S147" s="16">
        <v>0.2</v>
      </c>
      <c r="T147" s="16">
        <v>0.15</v>
      </c>
      <c r="U147" s="17"/>
      <c r="V147" s="20"/>
      <c r="W147" s="13">
        <f t="shared" si="62"/>
        <v>254.49119999999996</v>
      </c>
      <c r="X147" s="13">
        <f t="shared" si="63"/>
        <v>4580.8415999999988</v>
      </c>
      <c r="Y147" s="17"/>
      <c r="Z147" s="20"/>
      <c r="AA147" s="13">
        <f t="shared" si="72"/>
        <v>4</v>
      </c>
      <c r="AB147" s="13">
        <f t="shared" si="73"/>
        <v>1</v>
      </c>
      <c r="AC147" s="17"/>
      <c r="AD147" s="20"/>
      <c r="AE147" s="14">
        <f t="shared" si="74"/>
        <v>7.0000000000000007E-2</v>
      </c>
      <c r="AF147" s="14">
        <f t="shared" si="75"/>
        <v>7.0000000000000007E-2</v>
      </c>
      <c r="AG147" s="17"/>
      <c r="AH147" s="20"/>
      <c r="AI147" s="13">
        <f t="shared" si="68"/>
        <v>71.257536000000002</v>
      </c>
      <c r="AJ147" s="13">
        <f t="shared" si="69"/>
        <v>320.65891199999993</v>
      </c>
      <c r="AK147" s="13">
        <f t="shared" si="70"/>
        <v>391.91644799999995</v>
      </c>
      <c r="AL147" s="17"/>
      <c r="AM147" s="20"/>
      <c r="AN147" s="14">
        <f t="shared" si="64"/>
        <v>5.919103464798757E-3</v>
      </c>
      <c r="AO147" s="14">
        <f t="shared" si="65"/>
        <v>8.6593662195661794E-3</v>
      </c>
      <c r="AP147" s="17"/>
      <c r="AQ147" s="20"/>
      <c r="AR147" s="13">
        <f t="shared" si="66"/>
        <v>718.83624750650847</v>
      </c>
      <c r="AS147" s="13">
        <f t="shared" si="67"/>
        <v>3234.7631137792869</v>
      </c>
      <c r="AT147" s="13">
        <f t="shared" si="71"/>
        <v>3953.5993612857956</v>
      </c>
      <c r="AU147" s="19"/>
    </row>
    <row r="148" spans="1:47" s="35" customFormat="1" x14ac:dyDescent="0.25">
      <c r="A148" s="12" t="str">
        <f>+WEO_Data!C105</f>
        <v>Pakistan</v>
      </c>
      <c r="B148" s="62">
        <v>5839.1530000000002</v>
      </c>
      <c r="C148" s="13">
        <v>204.72900000000001</v>
      </c>
      <c r="D148" s="57">
        <f t="shared" si="58"/>
        <v>0.90155683468246295</v>
      </c>
      <c r="E148" s="12">
        <v>10</v>
      </c>
      <c r="F148" s="17"/>
      <c r="G148" s="20"/>
      <c r="H148" s="14">
        <v>0.03</v>
      </c>
      <c r="I148" s="15">
        <f t="shared" si="59"/>
        <v>0.97</v>
      </c>
      <c r="J148" s="17"/>
      <c r="K148" s="20"/>
      <c r="L148" s="13">
        <f t="shared" si="60"/>
        <v>6141.87</v>
      </c>
      <c r="M148" s="13">
        <f t="shared" si="61"/>
        <v>198587.13</v>
      </c>
      <c r="N148" s="17"/>
      <c r="O148" s="20"/>
      <c r="P148" s="16">
        <v>0.6</v>
      </c>
      <c r="Q148" s="17"/>
      <c r="R148" s="20"/>
      <c r="S148" s="16">
        <v>0.2</v>
      </c>
      <c r="T148" s="16">
        <v>0.15</v>
      </c>
      <c r="U148" s="17"/>
      <c r="V148" s="20"/>
      <c r="W148" s="13">
        <f t="shared" si="62"/>
        <v>737.02440000000001</v>
      </c>
      <c r="X148" s="13">
        <f t="shared" si="63"/>
        <v>17872.841700000001</v>
      </c>
      <c r="Y148" s="17"/>
      <c r="Z148" s="20"/>
      <c r="AA148" s="13">
        <f t="shared" si="72"/>
        <v>4</v>
      </c>
      <c r="AB148" s="13">
        <f t="shared" si="73"/>
        <v>1</v>
      </c>
      <c r="AC148" s="17"/>
      <c r="AD148" s="20"/>
      <c r="AE148" s="14">
        <f t="shared" si="74"/>
        <v>7.0000000000000007E-2</v>
      </c>
      <c r="AF148" s="14">
        <f t="shared" si="75"/>
        <v>7.0000000000000007E-2</v>
      </c>
      <c r="AG148" s="17"/>
      <c r="AH148" s="20"/>
      <c r="AI148" s="13">
        <f t="shared" si="68"/>
        <v>206.36683200000002</v>
      </c>
      <c r="AJ148" s="13">
        <f t="shared" si="69"/>
        <v>1251.0989190000003</v>
      </c>
      <c r="AK148" s="13">
        <f t="shared" si="70"/>
        <v>1457.4657510000002</v>
      </c>
      <c r="AL148" s="17"/>
      <c r="AM148" s="20"/>
      <c r="AN148" s="14">
        <f t="shared" si="64"/>
        <v>1.7142139609075777E-2</v>
      </c>
      <c r="AO148" s="14">
        <f t="shared" si="65"/>
        <v>3.3785818235809298E-2</v>
      </c>
      <c r="AP148" s="17"/>
      <c r="AQ148" s="20"/>
      <c r="AR148" s="13">
        <f t="shared" si="66"/>
        <v>2081.8002902133194</v>
      </c>
      <c r="AS148" s="13">
        <f t="shared" si="67"/>
        <v>12620.91425941825</v>
      </c>
      <c r="AT148" s="13">
        <f t="shared" si="71"/>
        <v>14702.71454963157</v>
      </c>
      <c r="AU148" s="19"/>
    </row>
    <row r="149" spans="1:47" s="35" customFormat="1" x14ac:dyDescent="0.25">
      <c r="A149" s="12" t="str">
        <f>+WEO_Data!C13</f>
        <v>Bangladesh</v>
      </c>
      <c r="B149" s="62">
        <v>4992.9279999999999</v>
      </c>
      <c r="C149" s="13">
        <v>166.58600000000001</v>
      </c>
      <c r="D149" s="57">
        <f t="shared" si="58"/>
        <v>0.77090091036789754</v>
      </c>
      <c r="E149" s="12">
        <v>10</v>
      </c>
      <c r="F149" s="17"/>
      <c r="G149" s="20"/>
      <c r="H149" s="14">
        <v>0.03</v>
      </c>
      <c r="I149" s="15">
        <f t="shared" si="59"/>
        <v>0.97</v>
      </c>
      <c r="J149" s="17"/>
      <c r="K149" s="20"/>
      <c r="L149" s="13">
        <f t="shared" si="60"/>
        <v>4997.58</v>
      </c>
      <c r="M149" s="13">
        <f t="shared" si="61"/>
        <v>161588.42000000001</v>
      </c>
      <c r="N149" s="17"/>
      <c r="O149" s="20"/>
      <c r="P149" s="16">
        <v>0.6</v>
      </c>
      <c r="Q149" s="17"/>
      <c r="R149" s="20"/>
      <c r="S149" s="16">
        <v>0.2</v>
      </c>
      <c r="T149" s="16">
        <v>0.15</v>
      </c>
      <c r="U149" s="17"/>
      <c r="V149" s="20"/>
      <c r="W149" s="13">
        <f t="shared" si="62"/>
        <v>599.70960000000002</v>
      </c>
      <c r="X149" s="13">
        <f t="shared" si="63"/>
        <v>14542.9578</v>
      </c>
      <c r="Y149" s="17"/>
      <c r="Z149" s="20"/>
      <c r="AA149" s="13">
        <f t="shared" si="72"/>
        <v>4</v>
      </c>
      <c r="AB149" s="13">
        <f t="shared" si="73"/>
        <v>1</v>
      </c>
      <c r="AC149" s="17"/>
      <c r="AD149" s="20"/>
      <c r="AE149" s="14">
        <f t="shared" si="74"/>
        <v>7.0000000000000007E-2</v>
      </c>
      <c r="AF149" s="14">
        <f t="shared" si="75"/>
        <v>7.0000000000000007E-2</v>
      </c>
      <c r="AG149" s="17"/>
      <c r="AH149" s="20"/>
      <c r="AI149" s="13">
        <f t="shared" si="68"/>
        <v>167.91868800000003</v>
      </c>
      <c r="AJ149" s="13">
        <f t="shared" si="69"/>
        <v>1018.0070460000001</v>
      </c>
      <c r="AK149" s="13">
        <f t="shared" si="70"/>
        <v>1185.9257340000001</v>
      </c>
      <c r="AL149" s="17"/>
      <c r="AM149" s="20"/>
      <c r="AN149" s="14">
        <f t="shared" si="64"/>
        <v>1.3948392601524442E-2</v>
      </c>
      <c r="AO149" s="14">
        <f t="shared" si="65"/>
        <v>2.7491192340267021E-2</v>
      </c>
      <c r="AP149" s="17"/>
      <c r="AQ149" s="20"/>
      <c r="AR149" s="13">
        <f t="shared" si="66"/>
        <v>1693.9406881559332</v>
      </c>
      <c r="AS149" s="13">
        <f t="shared" si="67"/>
        <v>10269.515421945343</v>
      </c>
      <c r="AT149" s="13">
        <f t="shared" si="71"/>
        <v>11963.456110101277</v>
      </c>
      <c r="AU149" s="19"/>
    </row>
    <row r="150" spans="1:47" s="35" customFormat="1" x14ac:dyDescent="0.25">
      <c r="A150" s="12" t="str">
        <f>+WEO_Data!C99</f>
        <v>Nepal</v>
      </c>
      <c r="B150" s="62">
        <v>3115.1219999999998</v>
      </c>
      <c r="C150" s="13">
        <v>29.96</v>
      </c>
      <c r="D150" s="57">
        <f t="shared" si="58"/>
        <v>0.48097036162088963</v>
      </c>
      <c r="E150" s="12">
        <v>10</v>
      </c>
      <c r="F150" s="17"/>
      <c r="G150" s="20"/>
      <c r="H150" s="14">
        <v>0.03</v>
      </c>
      <c r="I150" s="15">
        <f t="shared" si="59"/>
        <v>0.97</v>
      </c>
      <c r="J150" s="17"/>
      <c r="K150" s="20"/>
      <c r="L150" s="13">
        <f t="shared" si="60"/>
        <v>898.80000000000007</v>
      </c>
      <c r="M150" s="13">
        <f t="shared" si="61"/>
        <v>29061.200000000001</v>
      </c>
      <c r="N150" s="17"/>
      <c r="O150" s="20"/>
      <c r="P150" s="16">
        <v>0.6</v>
      </c>
      <c r="Q150" s="17"/>
      <c r="R150" s="20"/>
      <c r="S150" s="16">
        <v>0.2</v>
      </c>
      <c r="T150" s="16">
        <v>0.15</v>
      </c>
      <c r="U150" s="17"/>
      <c r="V150" s="20"/>
      <c r="W150" s="13">
        <f t="shared" si="62"/>
        <v>107.85600000000001</v>
      </c>
      <c r="X150" s="13">
        <f t="shared" si="63"/>
        <v>2615.5079999999998</v>
      </c>
      <c r="Y150" s="17"/>
      <c r="Z150" s="20"/>
      <c r="AA150" s="13">
        <f t="shared" si="72"/>
        <v>4</v>
      </c>
      <c r="AB150" s="13">
        <f t="shared" si="73"/>
        <v>1</v>
      </c>
      <c r="AC150" s="17"/>
      <c r="AD150" s="20"/>
      <c r="AE150" s="14">
        <f t="shared" si="74"/>
        <v>7.0000000000000007E-2</v>
      </c>
      <c r="AF150" s="14">
        <f t="shared" si="75"/>
        <v>7.0000000000000007E-2</v>
      </c>
      <c r="AG150" s="17"/>
      <c r="AH150" s="20"/>
      <c r="AI150" s="13">
        <f t="shared" si="68"/>
        <v>30.199680000000004</v>
      </c>
      <c r="AJ150" s="13">
        <f t="shared" si="69"/>
        <v>183.08556000000002</v>
      </c>
      <c r="AK150" s="13">
        <f t="shared" si="70"/>
        <v>213.28524000000002</v>
      </c>
      <c r="AL150" s="17"/>
      <c r="AM150" s="20"/>
      <c r="AN150" s="14">
        <f t="shared" si="64"/>
        <v>2.5085772054174557E-3</v>
      </c>
      <c r="AO150" s="14">
        <f t="shared" si="65"/>
        <v>4.9442097325969768E-3</v>
      </c>
      <c r="AP150" s="17"/>
      <c r="AQ150" s="20"/>
      <c r="AR150" s="13">
        <f t="shared" si="66"/>
        <v>304.65022881365638</v>
      </c>
      <c r="AS150" s="13">
        <f t="shared" si="67"/>
        <v>1846.9420121827916</v>
      </c>
      <c r="AT150" s="13">
        <f t="shared" si="71"/>
        <v>2151.5922409964478</v>
      </c>
      <c r="AU150" s="19"/>
    </row>
    <row r="151" spans="1:47" s="22" customFormat="1" x14ac:dyDescent="0.25">
      <c r="A151" s="69" t="s">
        <v>218</v>
      </c>
      <c r="B151" s="67"/>
      <c r="C151" s="48">
        <f>SUM(C6:C150)</f>
        <v>6397.0930000000008</v>
      </c>
      <c r="D151" s="68"/>
      <c r="E151" s="48"/>
      <c r="F151" s="18"/>
      <c r="G151" s="21"/>
      <c r="H151" s="48"/>
      <c r="I151" s="48"/>
      <c r="J151" s="18"/>
      <c r="K151" s="21"/>
      <c r="L151" s="48">
        <f>SUM(L6:L150)</f>
        <v>365796.54</v>
      </c>
      <c r="M151" s="48">
        <f>SUM(M6:M150)</f>
        <v>6031296.46</v>
      </c>
      <c r="N151" s="18"/>
      <c r="O151" s="21"/>
      <c r="P151" s="48"/>
      <c r="Q151" s="18"/>
      <c r="R151" s="21"/>
      <c r="S151" s="48"/>
      <c r="T151" s="48"/>
      <c r="U151" s="18"/>
      <c r="V151" s="21"/>
      <c r="W151" s="48">
        <f>SUM(W6:W150)</f>
        <v>42994.889599999988</v>
      </c>
      <c r="X151" s="48">
        <f>SUM(X6:X150)</f>
        <v>529004.2577999999</v>
      </c>
      <c r="Y151" s="18"/>
      <c r="Z151" s="21"/>
      <c r="AA151" s="48"/>
      <c r="AB151" s="48"/>
      <c r="AC151" s="18"/>
      <c r="AD151" s="21"/>
      <c r="AE151" s="48"/>
      <c r="AF151" s="48"/>
      <c r="AG151" s="18"/>
      <c r="AH151" s="21"/>
      <c r="AI151" s="48">
        <f>SUM(AI6:AI150)</f>
        <v>12038.569087999998</v>
      </c>
      <c r="AJ151" s="48">
        <f>SUM(AJ6:AJ150)</f>
        <v>37030.298046000004</v>
      </c>
      <c r="AK151" s="48">
        <f t="shared" si="70"/>
        <v>49068.867134</v>
      </c>
      <c r="AL151" s="18"/>
      <c r="AM151" s="21"/>
      <c r="AN151" s="49">
        <f>SUM(AN6:AN150)</f>
        <v>1.0000000000000002</v>
      </c>
      <c r="AO151" s="49">
        <f>SUM(AO6:AO150)</f>
        <v>0.99999999999999989</v>
      </c>
      <c r="AP151" s="18"/>
      <c r="AQ151" s="21"/>
      <c r="AR151" s="48">
        <f>+AI151/AK151*AT151</f>
        <v>121443.43341546034</v>
      </c>
      <c r="AS151" s="48">
        <f>+AJ151/$AK$151*AT151</f>
        <v>373556.56658453966</v>
      </c>
      <c r="AT151" s="48">
        <f>+AT166*AT165</f>
        <v>495000</v>
      </c>
      <c r="AU151" s="42"/>
    </row>
    <row r="152" spans="1:47" x14ac:dyDescent="0.25">
      <c r="A152" s="19"/>
      <c r="B152" s="65"/>
      <c r="C152" s="47"/>
      <c r="D152" s="60"/>
      <c r="E152" s="47"/>
      <c r="F152" s="17"/>
      <c r="G152" s="20"/>
      <c r="H152" s="47"/>
      <c r="I152" s="47"/>
      <c r="J152" s="17"/>
      <c r="K152" s="20"/>
      <c r="L152" s="47"/>
      <c r="M152" s="47"/>
      <c r="N152" s="17"/>
      <c r="O152" s="20"/>
      <c r="P152" s="47"/>
      <c r="Q152" s="17"/>
      <c r="R152" s="20"/>
      <c r="S152" s="47"/>
      <c r="T152" s="47"/>
      <c r="U152" s="17"/>
      <c r="V152" s="20"/>
      <c r="W152" s="48"/>
      <c r="X152" s="48"/>
      <c r="Y152" s="17"/>
      <c r="Z152" s="20"/>
      <c r="AA152" s="48"/>
      <c r="AB152" s="48"/>
      <c r="AC152" s="17"/>
      <c r="AD152" s="20"/>
      <c r="AE152" s="48"/>
      <c r="AF152" s="48"/>
      <c r="AG152" s="17"/>
      <c r="AH152" s="20"/>
      <c r="AI152" s="50">
        <f>+AI151/AK151</f>
        <v>0.24534026952618251</v>
      </c>
      <c r="AJ152" s="50">
        <f>+AJ151/AK151</f>
        <v>0.75465973047381751</v>
      </c>
      <c r="AK152" s="50">
        <f>+AJ152+AI152</f>
        <v>1</v>
      </c>
      <c r="AL152" s="17"/>
      <c r="AM152" s="20"/>
      <c r="AN152" s="49"/>
      <c r="AO152" s="49"/>
      <c r="AP152" s="17"/>
      <c r="AQ152" s="20"/>
      <c r="AR152" s="50">
        <f>+AR151/AT151</f>
        <v>0.24534026952618251</v>
      </c>
      <c r="AS152" s="50">
        <f>+AS151/AT151</f>
        <v>0.75465973047381751</v>
      </c>
      <c r="AT152" s="50">
        <f>+AS152+AR152</f>
        <v>1</v>
      </c>
      <c r="AU152" s="19"/>
    </row>
    <row r="153" spans="1:47" x14ac:dyDescent="0.25">
      <c r="A153" s="19"/>
      <c r="B153" s="65"/>
      <c r="C153" s="47"/>
      <c r="D153" s="60"/>
      <c r="E153" s="47"/>
      <c r="F153" s="17"/>
      <c r="G153" s="20"/>
      <c r="H153" s="47"/>
      <c r="I153" s="47"/>
      <c r="J153" s="17"/>
      <c r="K153" s="20"/>
      <c r="L153" s="47"/>
      <c r="M153" s="47"/>
      <c r="N153" s="17"/>
      <c r="O153" s="20"/>
      <c r="P153" s="47"/>
      <c r="Q153" s="17"/>
      <c r="R153" s="20"/>
      <c r="S153" s="47"/>
      <c r="T153" s="47"/>
      <c r="U153" s="17"/>
      <c r="V153" s="20"/>
      <c r="W153" s="48"/>
      <c r="X153" s="48"/>
      <c r="Y153" s="17"/>
      <c r="Z153" s="20"/>
      <c r="AA153" s="48"/>
      <c r="AB153" s="48"/>
      <c r="AC153" s="17"/>
      <c r="AD153" s="20"/>
      <c r="AE153" s="48"/>
      <c r="AF153" s="48"/>
      <c r="AG153" s="17"/>
      <c r="AH153" s="20"/>
      <c r="AI153" s="50"/>
      <c r="AJ153" s="50"/>
      <c r="AK153" s="50"/>
      <c r="AL153" s="17"/>
      <c r="AM153" s="20"/>
      <c r="AN153" s="49"/>
      <c r="AO153" s="49"/>
      <c r="AP153" s="17"/>
      <c r="AQ153" s="20"/>
      <c r="AR153" s="50"/>
      <c r="AS153" s="50"/>
      <c r="AT153" s="50"/>
      <c r="AU153" s="19"/>
    </row>
    <row r="154" spans="1:47" x14ac:dyDescent="0.25">
      <c r="A154" s="19"/>
      <c r="B154" s="65" t="s">
        <v>183</v>
      </c>
      <c r="C154" s="47">
        <f>+C13+C24++C26+C28</f>
        <v>159.83699999999999</v>
      </c>
      <c r="D154" s="51">
        <f>+C154/$C$161</f>
        <v>2.4985880305319931E-2</v>
      </c>
      <c r="E154" s="19"/>
      <c r="F154" s="17"/>
      <c r="G154" s="20"/>
      <c r="H154" s="51"/>
      <c r="I154" s="19"/>
      <c r="J154" s="17"/>
      <c r="K154" s="20"/>
      <c r="L154" s="52"/>
      <c r="M154" s="52"/>
      <c r="N154" s="17"/>
      <c r="O154" s="20"/>
      <c r="P154" s="19"/>
      <c r="Q154" s="17"/>
      <c r="R154" s="20"/>
      <c r="S154" s="19"/>
      <c r="T154" s="19" t="s">
        <v>183</v>
      </c>
      <c r="U154" s="17"/>
      <c r="V154" s="20"/>
      <c r="W154" s="47">
        <f>+W13+W24++W26+W28</f>
        <v>1564.462</v>
      </c>
      <c r="X154" s="47">
        <f>+X13+X24++X26+X28</f>
        <v>22293.583499999993</v>
      </c>
      <c r="Y154" s="17"/>
      <c r="Z154" s="20"/>
      <c r="AA154" s="19"/>
      <c r="AB154" s="19"/>
      <c r="AC154" s="17"/>
      <c r="AD154" s="20"/>
      <c r="AE154" s="19"/>
      <c r="AF154" s="19" t="s">
        <v>183</v>
      </c>
      <c r="AG154" s="17"/>
      <c r="AH154" s="20"/>
      <c r="AI154" s="47">
        <f>+AI13+AI24++AI26+AI28</f>
        <v>438.04936000000004</v>
      </c>
      <c r="AJ154" s="47">
        <f>+AJ13+AJ24++AJ26+AJ28</f>
        <v>1560.5508449999998</v>
      </c>
      <c r="AK154" s="47">
        <f>+AK13+AK24++AK26+AK28</f>
        <v>1998.6002049999997</v>
      </c>
      <c r="AL154" s="17"/>
      <c r="AM154" s="20"/>
      <c r="AN154" s="19"/>
      <c r="AO154" s="19" t="s">
        <v>183</v>
      </c>
      <c r="AP154" s="17"/>
      <c r="AQ154" s="20"/>
      <c r="AR154" s="47">
        <f>+AR13+AR24++AR26+AR28</f>
        <v>4418.9818486711019</v>
      </c>
      <c r="AS154" s="47">
        <f>+AS13+AS24++AS26+AS28</f>
        <v>15742.622835890799</v>
      </c>
      <c r="AT154" s="47">
        <f>+AT13+AT24++AT26+AT28</f>
        <v>20161.604684561898</v>
      </c>
      <c r="AU154" s="51">
        <f>+AT154/$AT$151</f>
        <v>4.0730514514266458E-2</v>
      </c>
    </row>
    <row r="155" spans="1:47" x14ac:dyDescent="0.25">
      <c r="A155" s="19"/>
      <c r="B155" s="65" t="s">
        <v>212</v>
      </c>
      <c r="C155" s="47">
        <f>SUM(C6:C36)-C154</f>
        <v>467.23500000000013</v>
      </c>
      <c r="D155" s="51">
        <f t="shared" ref="D155:D161" si="76">+C155/$C$161</f>
        <v>7.3038644271702813E-2</v>
      </c>
      <c r="E155" s="19"/>
      <c r="F155" s="17"/>
      <c r="G155" s="20"/>
      <c r="H155" s="51"/>
      <c r="I155" s="19"/>
      <c r="J155" s="17"/>
      <c r="K155" s="20"/>
      <c r="L155" s="52"/>
      <c r="M155" s="52"/>
      <c r="N155" s="17"/>
      <c r="O155" s="20"/>
      <c r="P155" s="19"/>
      <c r="Q155" s="17"/>
      <c r="R155" s="20"/>
      <c r="S155" s="19"/>
      <c r="T155" s="19" t="s">
        <v>212</v>
      </c>
      <c r="U155" s="17"/>
      <c r="V155" s="20"/>
      <c r="W155" s="47">
        <f>SUM(W6:W36)-W154</f>
        <v>5310.9921999999988</v>
      </c>
      <c r="X155" s="47">
        <f>SUM(X6:X36)-X154</f>
        <v>49248.230849999993</v>
      </c>
      <c r="Y155" s="17"/>
      <c r="Z155" s="20"/>
      <c r="AA155" s="19"/>
      <c r="AB155" s="19"/>
      <c r="AC155" s="17"/>
      <c r="AD155" s="20"/>
      <c r="AE155" s="19"/>
      <c r="AF155" s="19" t="s">
        <v>212</v>
      </c>
      <c r="AG155" s="17"/>
      <c r="AH155" s="20"/>
      <c r="AI155" s="47">
        <f>SUM(AI6:AI36)-AI154</f>
        <v>1487.077816</v>
      </c>
      <c r="AJ155" s="47">
        <f>SUM(AJ6:AJ36)-AJ154</f>
        <v>3447.3761594999996</v>
      </c>
      <c r="AK155" s="47">
        <f>SUM(AK6:AK36)-AK154</f>
        <v>4934.4539754999987</v>
      </c>
      <c r="AL155" s="17"/>
      <c r="AM155" s="20"/>
      <c r="AN155" s="19"/>
      <c r="AO155" s="19" t="s">
        <v>212</v>
      </c>
      <c r="AP155" s="17"/>
      <c r="AQ155" s="20"/>
      <c r="AR155" s="47">
        <f>SUM(AR6:AR36)-AR154</f>
        <v>15001.436998938807</v>
      </c>
      <c r="AS155" s="47">
        <f>SUM(AS6:AS36)-AS154</f>
        <v>34776.657759235153</v>
      </c>
      <c r="AT155" s="47">
        <f>SUM(AT6:AT36)-AT154</f>
        <v>49778.09475817396</v>
      </c>
      <c r="AU155" s="51">
        <f t="shared" ref="AU155:AU161" si="77">+AT155/$AT$151</f>
        <v>0.10056180759227062</v>
      </c>
    </row>
    <row r="156" spans="1:47" x14ac:dyDescent="0.25">
      <c r="A156" s="19"/>
      <c r="B156" s="65" t="s">
        <v>176</v>
      </c>
      <c r="C156" s="47">
        <f>SUM(C126:C143)</f>
        <v>2010.89</v>
      </c>
      <c r="D156" s="51">
        <f t="shared" si="76"/>
        <v>0.31434434359481722</v>
      </c>
      <c r="E156" s="19"/>
      <c r="F156" s="17"/>
      <c r="G156" s="20"/>
      <c r="H156" s="51"/>
      <c r="I156" s="19"/>
      <c r="J156" s="17"/>
      <c r="K156" s="20"/>
      <c r="L156" s="52"/>
      <c r="M156" s="52"/>
      <c r="N156" s="17"/>
      <c r="O156" s="20"/>
      <c r="P156" s="19"/>
      <c r="Q156" s="17"/>
      <c r="R156" s="20"/>
      <c r="S156" s="19"/>
      <c r="T156" s="19" t="s">
        <v>176</v>
      </c>
      <c r="U156" s="17"/>
      <c r="V156" s="20"/>
      <c r="W156" s="47">
        <f>SUM(W126:W143)</f>
        <v>16403.342399999998</v>
      </c>
      <c r="X156" s="47">
        <f>SUM(X126:X143)</f>
        <v>167747.32319999996</v>
      </c>
      <c r="Y156" s="17"/>
      <c r="Z156" s="20"/>
      <c r="AA156" s="47"/>
      <c r="AB156" s="47"/>
      <c r="AC156" s="17"/>
      <c r="AD156" s="20"/>
      <c r="AE156" s="47"/>
      <c r="AF156" s="19" t="s">
        <v>176</v>
      </c>
      <c r="AG156" s="17"/>
      <c r="AH156" s="20"/>
      <c r="AI156" s="47">
        <f>SUM(AI126:AI143)</f>
        <v>4592.9358720000009</v>
      </c>
      <c r="AJ156" s="47">
        <f>SUM(AJ126:AJ143)</f>
        <v>11742.312624</v>
      </c>
      <c r="AK156" s="47">
        <f>SUM(AK126:AK143)</f>
        <v>16335.248496</v>
      </c>
      <c r="AL156" s="17"/>
      <c r="AM156" s="20"/>
      <c r="AN156" s="47"/>
      <c r="AO156" s="19" t="s">
        <v>176</v>
      </c>
      <c r="AP156" s="17"/>
      <c r="AQ156" s="20"/>
      <c r="AR156" s="47">
        <f>SUM(AR126:AR143)</f>
        <v>46332.906982168366</v>
      </c>
      <c r="AS156" s="47">
        <f>SUM(AS126:AS143)</f>
        <v>118454.83884938795</v>
      </c>
      <c r="AT156" s="47">
        <f>SUM(AT126:AT143)</f>
        <v>164787.7458315563</v>
      </c>
      <c r="AU156" s="51">
        <f t="shared" si="77"/>
        <v>0.33290453703344708</v>
      </c>
    </row>
    <row r="157" spans="1:47" x14ac:dyDescent="0.25">
      <c r="A157" s="19"/>
      <c r="B157" s="65" t="s">
        <v>177</v>
      </c>
      <c r="C157" s="47">
        <f>SUM(C144:C150)</f>
        <v>1828.8319999999999</v>
      </c>
      <c r="D157" s="51">
        <f t="shared" si="76"/>
        <v>0.2858848542611464</v>
      </c>
      <c r="E157" s="19"/>
      <c r="F157" s="17"/>
      <c r="G157" s="20"/>
      <c r="H157" s="51"/>
      <c r="I157" s="19"/>
      <c r="J157" s="17"/>
      <c r="K157" s="20"/>
      <c r="L157" s="52"/>
      <c r="M157" s="52"/>
      <c r="N157" s="17"/>
      <c r="O157" s="20"/>
      <c r="P157" s="19"/>
      <c r="Q157" s="17"/>
      <c r="R157" s="20"/>
      <c r="S157" s="19"/>
      <c r="T157" s="19" t="s">
        <v>177</v>
      </c>
      <c r="U157" s="17"/>
      <c r="V157" s="20"/>
      <c r="W157" s="47">
        <f>SUM(W144:W150)</f>
        <v>8890.2147999999997</v>
      </c>
      <c r="X157" s="47">
        <f>SUM(X144:X150)</f>
        <v>168065.52389999997</v>
      </c>
      <c r="Y157" s="17"/>
      <c r="Z157" s="20"/>
      <c r="AA157" s="47"/>
      <c r="AB157" s="47"/>
      <c r="AC157" s="17"/>
      <c r="AD157" s="20"/>
      <c r="AE157" s="47"/>
      <c r="AF157" s="19" t="s">
        <v>177</v>
      </c>
      <c r="AG157" s="17"/>
      <c r="AH157" s="20"/>
      <c r="AI157" s="47">
        <f>SUM(AI144:AI150)</f>
        <v>2489.2601440000008</v>
      </c>
      <c r="AJ157" s="47">
        <f>SUM(AJ144:AJ150)</f>
        <v>11764.586673000002</v>
      </c>
      <c r="AK157" s="47">
        <f>SUM(AK144:AK150)</f>
        <v>14253.846817</v>
      </c>
      <c r="AL157" s="17"/>
      <c r="AM157" s="20"/>
      <c r="AN157" s="47"/>
      <c r="AO157" s="19" t="s">
        <v>177</v>
      </c>
      <c r="AP157" s="17"/>
      <c r="AQ157" s="20"/>
      <c r="AR157" s="47">
        <f>SUM(AR144:AR150)</f>
        <v>25111.314836657712</v>
      </c>
      <c r="AS157" s="47">
        <f>SUM(AS144:AS150)</f>
        <v>118679.53639997316</v>
      </c>
      <c r="AT157" s="47">
        <f>SUM(AT144:AT150)</f>
        <v>143790.8512366309</v>
      </c>
      <c r="AU157" s="51">
        <f t="shared" si="77"/>
        <v>0.29048656815480989</v>
      </c>
    </row>
    <row r="158" spans="1:47" x14ac:dyDescent="0.25">
      <c r="A158" s="19"/>
      <c r="B158" s="65" t="s">
        <v>213</v>
      </c>
      <c r="C158" s="47">
        <f>SUM(C91:C114)</f>
        <v>468.31599999999992</v>
      </c>
      <c r="D158" s="51">
        <f t="shared" si="76"/>
        <v>7.3207627276952195E-2</v>
      </c>
      <c r="E158" s="19"/>
      <c r="F158" s="17"/>
      <c r="G158" s="20"/>
      <c r="H158" s="51"/>
      <c r="I158" s="19"/>
      <c r="J158" s="17"/>
      <c r="K158" s="20"/>
      <c r="L158" s="52"/>
      <c r="M158" s="52"/>
      <c r="N158" s="17"/>
      <c r="O158" s="20"/>
      <c r="P158" s="19"/>
      <c r="Q158" s="17"/>
      <c r="R158" s="20"/>
      <c r="S158" s="19"/>
      <c r="T158" s="19" t="s">
        <v>213</v>
      </c>
      <c r="U158" s="17"/>
      <c r="V158" s="20"/>
      <c r="W158" s="47">
        <f>SUM(W91:W114)</f>
        <v>4782.7896000000001</v>
      </c>
      <c r="X158" s="47">
        <f>SUM(X91:X114)</f>
        <v>36974.767799999994</v>
      </c>
      <c r="Y158" s="17"/>
      <c r="Z158" s="20"/>
      <c r="AA158" s="19"/>
      <c r="AB158" s="19"/>
      <c r="AC158" s="17"/>
      <c r="AD158" s="20"/>
      <c r="AE158" s="19"/>
      <c r="AF158" s="19" t="s">
        <v>213</v>
      </c>
      <c r="AG158" s="17"/>
      <c r="AH158" s="20"/>
      <c r="AI158" s="47">
        <f>SUM(AI91:AI114)</f>
        <v>1339.1810880000003</v>
      </c>
      <c r="AJ158" s="47">
        <f>SUM(AJ91:AJ114)</f>
        <v>2588.2337460000008</v>
      </c>
      <c r="AK158" s="47">
        <f>SUM(AK91:AK114)</f>
        <v>3927.4148340000006</v>
      </c>
      <c r="AL158" s="17"/>
      <c r="AM158" s="20"/>
      <c r="AN158" s="19"/>
      <c r="AO158" s="19" t="s">
        <v>213</v>
      </c>
      <c r="AP158" s="17"/>
      <c r="AQ158" s="20"/>
      <c r="AR158" s="47">
        <f>SUM(AR91:AR114)</f>
        <v>13509.475096495105</v>
      </c>
      <c r="AS158" s="47">
        <f>SUM(AS91:AS114)</f>
        <v>26109.746955667302</v>
      </c>
      <c r="AT158" s="47">
        <f>SUM(AT91:AT114)</f>
        <v>39619.222052162404</v>
      </c>
      <c r="AU158" s="51">
        <f t="shared" si="77"/>
        <v>8.0038832428610915E-2</v>
      </c>
    </row>
    <row r="159" spans="1:47" x14ac:dyDescent="0.25">
      <c r="A159" s="19"/>
      <c r="B159" s="65" t="s">
        <v>169</v>
      </c>
      <c r="C159" s="47">
        <f>SUM(C37:C90)</f>
        <v>1058.7189999999998</v>
      </c>
      <c r="D159" s="51">
        <f t="shared" si="76"/>
        <v>0.16550001696082892</v>
      </c>
      <c r="E159" s="19"/>
      <c r="F159" s="17"/>
      <c r="G159" s="20"/>
      <c r="H159" s="51"/>
      <c r="I159" s="19"/>
      <c r="J159" s="17"/>
      <c r="K159" s="20"/>
      <c r="L159" s="52"/>
      <c r="M159" s="52"/>
      <c r="N159" s="17"/>
      <c r="O159" s="20"/>
      <c r="P159" s="19"/>
      <c r="Q159" s="17"/>
      <c r="R159" s="20"/>
      <c r="S159" s="19"/>
      <c r="T159" s="19" t="s">
        <v>169</v>
      </c>
      <c r="U159" s="17"/>
      <c r="V159" s="20"/>
      <c r="W159" s="47">
        <f>SUM(W37:W90)</f>
        <v>4234.8760000000002</v>
      </c>
      <c r="X159" s="47">
        <f>SUM(X37:X90)</f>
        <v>60346.983000000007</v>
      </c>
      <c r="Y159" s="17"/>
      <c r="Z159" s="20"/>
      <c r="AA159" s="19"/>
      <c r="AB159" s="19"/>
      <c r="AC159" s="17"/>
      <c r="AD159" s="20"/>
      <c r="AE159" s="19"/>
      <c r="AF159" s="19" t="s">
        <v>169</v>
      </c>
      <c r="AG159" s="17"/>
      <c r="AH159" s="20"/>
      <c r="AI159" s="47">
        <f>SUM(AI37:AI90)</f>
        <v>1185.7652800000003</v>
      </c>
      <c r="AJ159" s="47">
        <f>SUM(AJ37:AJ90)</f>
        <v>4224.28881</v>
      </c>
      <c r="AK159" s="47">
        <f>SUM(AK37:AK90)</f>
        <v>5410.0540900000005</v>
      </c>
      <c r="AL159" s="17"/>
      <c r="AM159" s="20"/>
      <c r="AN159" s="19"/>
      <c r="AO159" s="19" t="s">
        <v>169</v>
      </c>
      <c r="AP159" s="17"/>
      <c r="AQ159" s="20"/>
      <c r="AR159" s="47">
        <f>SUM(AR37:AR90)</f>
        <v>11961.837472161609</v>
      </c>
      <c r="AS159" s="47">
        <f>SUM(AS37:AS90)</f>
        <v>42614.045994575696</v>
      </c>
      <c r="AT159" s="47">
        <f>SUM(AT37:AT90)</f>
        <v>54575.883466737323</v>
      </c>
      <c r="AU159" s="51">
        <f t="shared" si="77"/>
        <v>0.11025431003381278</v>
      </c>
    </row>
    <row r="160" spans="1:47" x14ac:dyDescent="0.25">
      <c r="A160" s="19"/>
      <c r="B160" s="65" t="s">
        <v>168</v>
      </c>
      <c r="C160" s="47">
        <f>SUM(C115:C125)</f>
        <v>403.26400000000001</v>
      </c>
      <c r="D160" s="51">
        <f t="shared" si="76"/>
        <v>6.3038633329232513E-2</v>
      </c>
      <c r="E160" s="19"/>
      <c r="F160" s="17"/>
      <c r="G160" s="20"/>
      <c r="H160" s="51"/>
      <c r="I160" s="19"/>
      <c r="J160" s="17"/>
      <c r="K160" s="20"/>
      <c r="L160" s="52"/>
      <c r="M160" s="52"/>
      <c r="N160" s="17"/>
      <c r="O160" s="20"/>
      <c r="P160" s="19"/>
      <c r="Q160" s="17"/>
      <c r="R160" s="20"/>
      <c r="S160" s="19"/>
      <c r="T160" s="19" t="s">
        <v>168</v>
      </c>
      <c r="U160" s="17"/>
      <c r="V160" s="20"/>
      <c r="W160" s="47">
        <f>SUM(W115:W125)</f>
        <v>1808.2126000000003</v>
      </c>
      <c r="X160" s="47">
        <f>SUM(X115:X125)</f>
        <v>24327.845549999998</v>
      </c>
      <c r="Y160" s="17"/>
      <c r="Z160" s="20"/>
      <c r="AA160" s="19"/>
      <c r="AB160" s="19"/>
      <c r="AC160" s="17"/>
      <c r="AD160" s="20"/>
      <c r="AE160" s="19"/>
      <c r="AF160" s="19" t="s">
        <v>168</v>
      </c>
      <c r="AG160" s="17"/>
      <c r="AH160" s="20"/>
      <c r="AI160" s="47">
        <f>SUM(AI115:AI125)</f>
        <v>506.29952800000024</v>
      </c>
      <c r="AJ160" s="47">
        <f>SUM(AJ115:AJ125)</f>
        <v>1702.9491885000002</v>
      </c>
      <c r="AK160" s="47">
        <f>SUM(AK115:AK125)</f>
        <v>2209.2487165000002</v>
      </c>
      <c r="AL160" s="17"/>
      <c r="AM160" s="20"/>
      <c r="AN160" s="19"/>
      <c r="AO160" s="19" t="s">
        <v>168</v>
      </c>
      <c r="AP160" s="17"/>
      <c r="AQ160" s="20"/>
      <c r="AR160" s="47">
        <f>SUM(AR115:AR125)</f>
        <v>5107.4801803676801</v>
      </c>
      <c r="AS160" s="47">
        <f>SUM(AS115:AS125)</f>
        <v>17179.117789809537</v>
      </c>
      <c r="AT160" s="47">
        <f>SUM(AT115:AT125)</f>
        <v>22286.597970177219</v>
      </c>
      <c r="AU160" s="51">
        <f t="shared" si="77"/>
        <v>4.5023430242782263E-2</v>
      </c>
    </row>
    <row r="161" spans="1:47" x14ac:dyDescent="0.25">
      <c r="A161" s="19"/>
      <c r="B161" s="65" t="s">
        <v>181</v>
      </c>
      <c r="C161" s="48">
        <f>SUM(C154:C160)</f>
        <v>6397.0929999999998</v>
      </c>
      <c r="D161" s="49">
        <f t="shared" si="76"/>
        <v>1</v>
      </c>
      <c r="E161" s="19"/>
      <c r="F161" s="17"/>
      <c r="G161" s="20"/>
      <c r="H161" s="51"/>
      <c r="I161" s="19"/>
      <c r="J161" s="17"/>
      <c r="K161" s="20"/>
      <c r="L161" s="52"/>
      <c r="M161" s="52"/>
      <c r="N161" s="17"/>
      <c r="O161" s="20"/>
      <c r="P161" s="19"/>
      <c r="Q161" s="17"/>
      <c r="R161" s="20"/>
      <c r="S161" s="19"/>
      <c r="T161" s="42" t="s">
        <v>181</v>
      </c>
      <c r="U161" s="17"/>
      <c r="V161" s="20"/>
      <c r="W161" s="48">
        <f>SUM(W154:W160)</f>
        <v>42994.889599999995</v>
      </c>
      <c r="X161" s="48">
        <f>SUM(X154:X160)</f>
        <v>529004.2577999999</v>
      </c>
      <c r="Y161" s="17"/>
      <c r="Z161" s="20"/>
      <c r="AA161" s="19"/>
      <c r="AB161" s="19"/>
      <c r="AC161" s="17"/>
      <c r="AD161" s="20"/>
      <c r="AE161" s="19"/>
      <c r="AF161" s="42" t="s">
        <v>181</v>
      </c>
      <c r="AG161" s="17"/>
      <c r="AH161" s="20"/>
      <c r="AI161" s="48">
        <f>SUM(AI154:AI160)</f>
        <v>12038.569088</v>
      </c>
      <c r="AJ161" s="48">
        <f>SUM(AJ154:AJ160)</f>
        <v>37030.298046000004</v>
      </c>
      <c r="AK161" s="48">
        <f>SUM(AK154:AK160)</f>
        <v>49068.867134</v>
      </c>
      <c r="AL161" s="17"/>
      <c r="AM161" s="20"/>
      <c r="AN161" s="19"/>
      <c r="AO161" s="42" t="s">
        <v>181</v>
      </c>
      <c r="AP161" s="17"/>
      <c r="AQ161" s="20"/>
      <c r="AR161" s="48">
        <f>SUM(AR154:AR160)</f>
        <v>121443.43341546039</v>
      </c>
      <c r="AS161" s="48">
        <f>SUM(AS154:AS160)</f>
        <v>373556.56658453966</v>
      </c>
      <c r="AT161" s="48">
        <f>SUM(AT154:AT160)</f>
        <v>495000.00000000006</v>
      </c>
      <c r="AU161" s="49">
        <f t="shared" si="77"/>
        <v>1.0000000000000002</v>
      </c>
    </row>
    <row r="162" spans="1:47" x14ac:dyDescent="0.25">
      <c r="A162" s="19"/>
      <c r="B162" s="65"/>
      <c r="C162" s="52"/>
      <c r="D162" s="60"/>
      <c r="E162" s="19"/>
      <c r="H162" s="51"/>
      <c r="I162" s="19"/>
      <c r="L162" s="52"/>
      <c r="M162" s="52"/>
      <c r="P162" s="19"/>
      <c r="S162" s="19"/>
      <c r="T162" s="19"/>
      <c r="W162" s="19"/>
      <c r="X162" s="19"/>
      <c r="AA162" s="19"/>
      <c r="AB162" s="19"/>
      <c r="AE162" s="19"/>
      <c r="AF162" s="19"/>
      <c r="AI162" s="19"/>
      <c r="AJ162" s="19"/>
      <c r="AK162" s="19"/>
      <c r="AN162" s="19"/>
      <c r="AO162" s="19"/>
      <c r="AR162" s="19"/>
      <c r="AS162" s="19"/>
      <c r="AT162" s="19"/>
      <c r="AU162" s="19"/>
    </row>
    <row r="163" spans="1:47" x14ac:dyDescent="0.25">
      <c r="AO163" s="19"/>
      <c r="AR163" s="19"/>
      <c r="AS163" s="19"/>
      <c r="AT163" s="19"/>
      <c r="AU163" s="19"/>
    </row>
    <row r="164" spans="1:47" x14ac:dyDescent="0.25">
      <c r="AP164"/>
      <c r="AQ164"/>
      <c r="AR164" s="42" t="s">
        <v>208</v>
      </c>
      <c r="AS164" s="19"/>
      <c r="AT164" s="19"/>
      <c r="AU164" s="19"/>
    </row>
    <row r="165" spans="1:47" x14ac:dyDescent="0.25">
      <c r="AP165"/>
      <c r="AQ165"/>
      <c r="AR165" s="19" t="s">
        <v>209</v>
      </c>
      <c r="AS165" s="19"/>
      <c r="AT165" s="52">
        <v>330000000</v>
      </c>
      <c r="AU165" s="19"/>
    </row>
    <row r="166" spans="1:47" x14ac:dyDescent="0.25">
      <c r="AP166"/>
      <c r="AQ166"/>
      <c r="AR166" s="19" t="s">
        <v>210</v>
      </c>
      <c r="AS166" s="19"/>
      <c r="AT166" s="53">
        <v>1.5E-3</v>
      </c>
      <c r="AU166" s="19"/>
    </row>
    <row r="167" spans="1:47" x14ac:dyDescent="0.25">
      <c r="AP167"/>
      <c r="AQ167"/>
      <c r="AR167" s="42" t="s">
        <v>211</v>
      </c>
      <c r="AS167" s="42"/>
      <c r="AT167" s="70">
        <f>+AT166*AT165</f>
        <v>495000</v>
      </c>
      <c r="AU167" s="19"/>
    </row>
    <row r="168" spans="1:47" x14ac:dyDescent="0.25">
      <c r="AP168"/>
      <c r="AQ168"/>
      <c r="AR168" s="19"/>
      <c r="AS168" s="19"/>
      <c r="AT168" s="54"/>
      <c r="AU168" s="19"/>
    </row>
    <row r="169" spans="1:47" x14ac:dyDescent="0.25">
      <c r="AP169"/>
      <c r="AQ169"/>
      <c r="AU169" s="19"/>
    </row>
  </sheetData>
  <sortState ref="A4:N148">
    <sortCondition ref="E4:E148"/>
  </sortState>
  <mergeCells count="9">
    <mergeCell ref="AN3:AO3"/>
    <mergeCell ref="AI3:AK3"/>
    <mergeCell ref="AR3:AT3"/>
    <mergeCell ref="H3:I3"/>
    <mergeCell ref="L3:M3"/>
    <mergeCell ref="S3:T3"/>
    <mergeCell ref="W3:X3"/>
    <mergeCell ref="AA3:AB3"/>
    <mergeCell ref="AE3:AF3"/>
  </mergeCells>
  <pageMargins left="0.7" right="0.7" top="0.75" bottom="0.75" header="0.3" footer="0.3"/>
  <pageSetup orientation="portrait" r:id="rId1"/>
  <ignoredErrors>
    <ignoredError sqref="C151:C1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101"/>
  <sheetViews>
    <sheetView tabSelected="1" workbookViewId="0">
      <selection activeCell="F12" sqref="F12"/>
    </sheetView>
  </sheetViews>
  <sheetFormatPr defaultRowHeight="15" x14ac:dyDescent="0.25"/>
  <cols>
    <col min="1" max="1" width="7" customWidth="1"/>
    <col min="2" max="2" width="26.42578125" customWidth="1"/>
    <col min="3" max="12" width="14.28515625" customWidth="1"/>
    <col min="14" max="14" width="16" customWidth="1"/>
    <col min="15" max="15" width="15.42578125" customWidth="1"/>
    <col min="16" max="16" width="15.28515625" customWidth="1"/>
  </cols>
  <sheetData>
    <row r="1" spans="1:12" ht="18.75" x14ac:dyDescent="0.3">
      <c r="A1" s="123" t="s">
        <v>304</v>
      </c>
    </row>
    <row r="3" spans="1:12" ht="18.75" x14ac:dyDescent="0.3">
      <c r="B3" s="123" t="s">
        <v>305</v>
      </c>
    </row>
    <row r="4" spans="1:12" x14ac:dyDescent="0.25">
      <c r="C4" s="25" t="s">
        <v>229</v>
      </c>
      <c r="D4" s="25" t="s">
        <v>230</v>
      </c>
      <c r="E4" s="25" t="s">
        <v>231</v>
      </c>
      <c r="F4" s="25" t="s">
        <v>232</v>
      </c>
      <c r="G4" s="25" t="s">
        <v>233</v>
      </c>
      <c r="H4" s="25" t="s">
        <v>234</v>
      </c>
      <c r="I4" s="25" t="s">
        <v>260</v>
      </c>
      <c r="J4" s="25" t="s">
        <v>261</v>
      </c>
      <c r="K4" s="25" t="s">
        <v>308</v>
      </c>
      <c r="L4" s="25" t="s">
        <v>309</v>
      </c>
    </row>
    <row r="5" spans="1:12" x14ac:dyDescent="0.25">
      <c r="B5" s="22" t="s">
        <v>291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x14ac:dyDescent="0.25">
      <c r="B6" t="s">
        <v>235</v>
      </c>
      <c r="C6" s="2">
        <v>200000</v>
      </c>
      <c r="D6" s="2">
        <v>250000</v>
      </c>
      <c r="E6" s="2">
        <v>150000</v>
      </c>
      <c r="F6" s="2">
        <v>200000</v>
      </c>
      <c r="G6" s="2">
        <f t="shared" ref="G6:H6" si="0">+F6</f>
        <v>200000</v>
      </c>
      <c r="H6" s="2">
        <f t="shared" si="0"/>
        <v>200000</v>
      </c>
      <c r="I6" s="2">
        <f t="shared" ref="I6:J6" si="1">+H6</f>
        <v>200000</v>
      </c>
      <c r="J6" s="2">
        <f t="shared" si="1"/>
        <v>200000</v>
      </c>
      <c r="K6" s="2">
        <f t="shared" ref="K6:K7" si="2">+J6</f>
        <v>200000</v>
      </c>
      <c r="L6" s="2">
        <f t="shared" ref="L6:L7" si="3">+K6</f>
        <v>200000</v>
      </c>
    </row>
    <row r="7" spans="1:12" x14ac:dyDescent="0.25">
      <c r="B7" t="s">
        <v>236</v>
      </c>
      <c r="C7" s="2">
        <v>300000</v>
      </c>
      <c r="D7" s="2">
        <v>450000</v>
      </c>
      <c r="E7" s="2">
        <v>300000</v>
      </c>
      <c r="F7" s="2">
        <f>+E7</f>
        <v>300000</v>
      </c>
      <c r="G7" s="2">
        <f t="shared" ref="G7:J7" si="4">+F7</f>
        <v>300000</v>
      </c>
      <c r="H7" s="2">
        <f t="shared" si="4"/>
        <v>300000</v>
      </c>
      <c r="I7" s="2">
        <f t="shared" si="4"/>
        <v>300000</v>
      </c>
      <c r="J7" s="2">
        <f t="shared" si="4"/>
        <v>300000</v>
      </c>
      <c r="K7" s="2">
        <f t="shared" si="2"/>
        <v>300000</v>
      </c>
      <c r="L7" s="2">
        <f t="shared" si="3"/>
        <v>300000</v>
      </c>
    </row>
    <row r="8" spans="1:12" x14ac:dyDescent="0.25">
      <c r="B8" s="22" t="s">
        <v>237</v>
      </c>
      <c r="C8" s="120">
        <f>SUM(C6:C7)</f>
        <v>500000</v>
      </c>
      <c r="D8" s="120">
        <f t="shared" ref="D8:E8" si="5">SUM(D6:D7)</f>
        <v>700000</v>
      </c>
      <c r="E8" s="120">
        <f t="shared" si="5"/>
        <v>450000</v>
      </c>
      <c r="F8" s="120">
        <f t="shared" ref="F8" si="6">SUM(F6:F7)</f>
        <v>500000</v>
      </c>
      <c r="G8" s="120">
        <f t="shared" ref="G8" si="7">SUM(G6:G7)</f>
        <v>500000</v>
      </c>
      <c r="H8" s="120">
        <f t="shared" ref="H8" si="8">SUM(H6:H7)</f>
        <v>500000</v>
      </c>
      <c r="I8" s="120">
        <f t="shared" ref="I8:K8" si="9">SUM(I6:I7)</f>
        <v>500000</v>
      </c>
      <c r="J8" s="120">
        <f t="shared" ref="J8:L8" si="10">SUM(J6:J7)</f>
        <v>500000</v>
      </c>
      <c r="K8" s="120">
        <f t="shared" si="9"/>
        <v>500000</v>
      </c>
      <c r="L8" s="120">
        <f t="shared" si="10"/>
        <v>500000</v>
      </c>
    </row>
    <row r="9" spans="1:12" x14ac:dyDescent="0.25"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B10" s="22" t="s">
        <v>292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B11" t="s">
        <v>289</v>
      </c>
      <c r="C11" s="3">
        <f>+C6</f>
        <v>200000</v>
      </c>
      <c r="D11" s="3">
        <f>+C11+D6</f>
        <v>450000</v>
      </c>
      <c r="E11" s="3">
        <f t="shared" ref="E11:J11" si="11">+D11+E6</f>
        <v>600000</v>
      </c>
      <c r="F11" s="3">
        <f t="shared" si="11"/>
        <v>800000</v>
      </c>
      <c r="G11" s="3">
        <f t="shared" si="11"/>
        <v>1000000</v>
      </c>
      <c r="H11" s="3">
        <f t="shared" si="11"/>
        <v>1200000</v>
      </c>
      <c r="I11" s="3">
        <f t="shared" si="11"/>
        <v>1400000</v>
      </c>
      <c r="J11" s="3">
        <f t="shared" si="11"/>
        <v>1600000</v>
      </c>
      <c r="K11" s="3">
        <f t="shared" ref="K11:K12" si="12">+J11+K6</f>
        <v>1800000</v>
      </c>
      <c r="L11" s="3">
        <f t="shared" ref="L11:L12" si="13">+K11+L6</f>
        <v>2000000</v>
      </c>
    </row>
    <row r="12" spans="1:12" x14ac:dyDescent="0.25">
      <c r="B12" t="s">
        <v>290</v>
      </c>
      <c r="C12" s="3">
        <f>+C7</f>
        <v>300000</v>
      </c>
      <c r="D12" s="3">
        <f>+C12+D7</f>
        <v>750000</v>
      </c>
      <c r="E12" s="3">
        <f t="shared" ref="E12:J12" si="14">+D12+E7</f>
        <v>1050000</v>
      </c>
      <c r="F12" s="3">
        <f t="shared" si="14"/>
        <v>1350000</v>
      </c>
      <c r="G12" s="3">
        <f t="shared" si="14"/>
        <v>1650000</v>
      </c>
      <c r="H12" s="3">
        <f t="shared" si="14"/>
        <v>1950000</v>
      </c>
      <c r="I12" s="3">
        <f t="shared" si="14"/>
        <v>2250000</v>
      </c>
      <c r="J12" s="3">
        <f t="shared" si="14"/>
        <v>2550000</v>
      </c>
      <c r="K12" s="3">
        <f t="shared" si="12"/>
        <v>2850000</v>
      </c>
      <c r="L12" s="3">
        <f t="shared" si="13"/>
        <v>3150000</v>
      </c>
    </row>
    <row r="13" spans="1:12" ht="17.25" customHeight="1" x14ac:dyDescent="0.25">
      <c r="B13" s="22" t="s">
        <v>238</v>
      </c>
      <c r="C13" s="120">
        <f>SUM(C11:C12)</f>
        <v>500000</v>
      </c>
      <c r="D13" s="120">
        <f t="shared" ref="D13:J13" si="15">SUM(D11:D12)</f>
        <v>1200000</v>
      </c>
      <c r="E13" s="120">
        <f t="shared" si="15"/>
        <v>1650000</v>
      </c>
      <c r="F13" s="120">
        <f t="shared" si="15"/>
        <v>2150000</v>
      </c>
      <c r="G13" s="120">
        <f t="shared" si="15"/>
        <v>2650000</v>
      </c>
      <c r="H13" s="120">
        <f t="shared" si="15"/>
        <v>3150000</v>
      </c>
      <c r="I13" s="120">
        <f t="shared" si="15"/>
        <v>3650000</v>
      </c>
      <c r="J13" s="120">
        <f t="shared" si="15"/>
        <v>4150000</v>
      </c>
      <c r="K13" s="120">
        <f t="shared" ref="K13:L13" si="16">SUM(K11:K12)</f>
        <v>4650000</v>
      </c>
      <c r="L13" s="120">
        <f t="shared" si="16"/>
        <v>5150000</v>
      </c>
    </row>
    <row r="14" spans="1:12" ht="17.25" customHeight="1" x14ac:dyDescent="0.25">
      <c r="B14" s="22"/>
      <c r="C14" s="120"/>
      <c r="D14" s="120"/>
      <c r="E14" s="120"/>
      <c r="F14" s="120"/>
      <c r="G14" s="120"/>
      <c r="H14" s="120"/>
      <c r="I14" s="120"/>
      <c r="J14" s="120"/>
      <c r="K14" s="120"/>
      <c r="L14" s="120"/>
    </row>
    <row r="15" spans="1:12" ht="23.25" customHeight="1" x14ac:dyDescent="0.25">
      <c r="B15" s="22" t="s">
        <v>293</v>
      </c>
    </row>
    <row r="16" spans="1:12" x14ac:dyDescent="0.25">
      <c r="B16" t="s">
        <v>263</v>
      </c>
      <c r="C16" s="114">
        <f t="shared" ref="C16:J16" si="17">+IF(B8&lt;=B17,1,MIN(B8/B17,2))</f>
        <v>1</v>
      </c>
      <c r="D16" s="114">
        <f t="shared" si="17"/>
        <v>1.0101010101010102</v>
      </c>
      <c r="E16" s="114">
        <f t="shared" si="17"/>
        <v>1.3864131511190334</v>
      </c>
      <c r="F16" s="114">
        <f t="shared" si="17"/>
        <v>1</v>
      </c>
      <c r="G16" s="114">
        <f t="shared" si="17"/>
        <v>1</v>
      </c>
      <c r="H16" s="114">
        <f t="shared" si="17"/>
        <v>1</v>
      </c>
      <c r="I16" s="114">
        <f t="shared" si="17"/>
        <v>1</v>
      </c>
      <c r="J16" s="114">
        <f t="shared" si="17"/>
        <v>1</v>
      </c>
      <c r="K16" s="114">
        <f t="shared" ref="K16" si="18">+IF(J8&lt;=J17,1,MIN(J8/J17,2))</f>
        <v>1</v>
      </c>
      <c r="L16" s="114">
        <f t="shared" ref="L16" si="19">+IF(K8&lt;=K17,1,MIN(K8/K17,2))</f>
        <v>1</v>
      </c>
    </row>
    <row r="17" spans="2:12" x14ac:dyDescent="0.25">
      <c r="B17" t="s">
        <v>239</v>
      </c>
      <c r="C17" s="2">
        <f>+'Visa Market Sizing'!AT151</f>
        <v>495000</v>
      </c>
      <c r="D17" s="3">
        <f t="shared" ref="D17:J17" si="20">+C17*1.02</f>
        <v>504900</v>
      </c>
      <c r="E17" s="3">
        <f t="shared" si="20"/>
        <v>514998</v>
      </c>
      <c r="F17" s="3">
        <f t="shared" si="20"/>
        <v>525297.96</v>
      </c>
      <c r="G17" s="3">
        <f t="shared" si="20"/>
        <v>535803.9192</v>
      </c>
      <c r="H17" s="3">
        <f t="shared" si="20"/>
        <v>546519.997584</v>
      </c>
      <c r="I17" s="3">
        <f t="shared" si="20"/>
        <v>557450.39753567998</v>
      </c>
      <c r="J17" s="3">
        <f t="shared" si="20"/>
        <v>568599.4054863936</v>
      </c>
      <c r="K17" s="3">
        <f t="shared" ref="K17" si="21">+J17*1.02</f>
        <v>579971.39359612146</v>
      </c>
      <c r="L17" s="3">
        <f t="shared" ref="L17" si="22">+K17*1.02</f>
        <v>591570.82146804396</v>
      </c>
    </row>
    <row r="18" spans="2:12" x14ac:dyDescent="0.25">
      <c r="B18" t="s">
        <v>262</v>
      </c>
      <c r="C18" s="2">
        <f t="shared" ref="C18:J18" si="23">2500*C16</f>
        <v>2500</v>
      </c>
      <c r="D18" s="2">
        <f t="shared" si="23"/>
        <v>2525.2525252525256</v>
      </c>
      <c r="E18" s="2">
        <f t="shared" si="23"/>
        <v>3466.0328777975833</v>
      </c>
      <c r="F18" s="2">
        <f t="shared" si="23"/>
        <v>2500</v>
      </c>
      <c r="G18" s="2">
        <f t="shared" si="23"/>
        <v>2500</v>
      </c>
      <c r="H18" s="2">
        <f t="shared" si="23"/>
        <v>2500</v>
      </c>
      <c r="I18" s="2">
        <f t="shared" si="23"/>
        <v>2500</v>
      </c>
      <c r="J18" s="2">
        <f t="shared" si="23"/>
        <v>2500</v>
      </c>
      <c r="K18" s="2">
        <f t="shared" ref="K18:L18" si="24">2500*K16</f>
        <v>2500</v>
      </c>
      <c r="L18" s="2">
        <f t="shared" si="24"/>
        <v>2500</v>
      </c>
    </row>
    <row r="19" spans="2:12" x14ac:dyDescent="0.25">
      <c r="B19" t="s">
        <v>244</v>
      </c>
      <c r="C19" s="4">
        <f t="shared" ref="C19:J19" si="25">0.1*C16</f>
        <v>0.1</v>
      </c>
      <c r="D19" s="4">
        <f t="shared" si="25"/>
        <v>0.10101010101010102</v>
      </c>
      <c r="E19" s="4">
        <f t="shared" si="25"/>
        <v>0.13864131511190333</v>
      </c>
      <c r="F19" s="4">
        <f t="shared" si="25"/>
        <v>0.1</v>
      </c>
      <c r="G19" s="4">
        <f t="shared" si="25"/>
        <v>0.1</v>
      </c>
      <c r="H19" s="4">
        <f t="shared" si="25"/>
        <v>0.1</v>
      </c>
      <c r="I19" s="4">
        <f t="shared" si="25"/>
        <v>0.1</v>
      </c>
      <c r="J19" s="4">
        <f t="shared" si="25"/>
        <v>0.1</v>
      </c>
      <c r="K19" s="4">
        <f t="shared" ref="K19:L19" si="26">0.1*K16</f>
        <v>0.1</v>
      </c>
      <c r="L19" s="4">
        <f t="shared" si="26"/>
        <v>0.1</v>
      </c>
    </row>
    <row r="20" spans="2:12" ht="8.25" customHeight="1" x14ac:dyDescent="0.25"/>
    <row r="21" spans="2:12" ht="6" customHeight="1" x14ac:dyDescent="0.25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</row>
    <row r="22" spans="2:12" ht="6" customHeight="1" x14ac:dyDescent="0.25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</row>
    <row r="23" spans="2:12" ht="26.25" customHeight="1" x14ac:dyDescent="0.3">
      <c r="B23" s="123" t="s">
        <v>294</v>
      </c>
    </row>
    <row r="25" spans="2:12" x14ac:dyDescent="0.25">
      <c r="B25" s="22" t="s">
        <v>295</v>
      </c>
      <c r="C25" s="25" t="s">
        <v>229</v>
      </c>
      <c r="D25" s="25" t="s">
        <v>230</v>
      </c>
      <c r="E25" s="25" t="s">
        <v>231</v>
      </c>
      <c r="F25" s="25" t="s">
        <v>232</v>
      </c>
      <c r="G25" s="25" t="s">
        <v>233</v>
      </c>
      <c r="H25" s="25" t="s">
        <v>234</v>
      </c>
      <c r="I25" s="25" t="s">
        <v>260</v>
      </c>
      <c r="J25" s="25" t="s">
        <v>261</v>
      </c>
      <c r="K25" s="25" t="s">
        <v>308</v>
      </c>
      <c r="L25" s="25" t="s">
        <v>309</v>
      </c>
    </row>
    <row r="26" spans="2:12" x14ac:dyDescent="0.25">
      <c r="B26" t="s">
        <v>240</v>
      </c>
      <c r="C26" s="2">
        <v>2080</v>
      </c>
      <c r="D26" s="2">
        <v>2080</v>
      </c>
      <c r="E26" s="2">
        <v>2080</v>
      </c>
      <c r="F26" s="2">
        <v>2080</v>
      </c>
      <c r="G26" s="2">
        <v>2080</v>
      </c>
      <c r="H26" s="2">
        <v>2080</v>
      </c>
      <c r="I26" s="2">
        <v>2080</v>
      </c>
      <c r="J26" s="2">
        <v>2080</v>
      </c>
      <c r="K26" s="2">
        <v>2080</v>
      </c>
      <c r="L26" s="2">
        <v>2080</v>
      </c>
    </row>
    <row r="27" spans="2:12" x14ac:dyDescent="0.25">
      <c r="B27" t="s">
        <v>241</v>
      </c>
      <c r="C27" s="24">
        <v>7.6499999999999999E-2</v>
      </c>
      <c r="D27" s="24">
        <v>7.6499999999999999E-2</v>
      </c>
      <c r="E27" s="24">
        <v>7.6499999999999999E-2</v>
      </c>
      <c r="F27" s="24">
        <v>7.6499999999999999E-2</v>
      </c>
      <c r="G27" s="24">
        <v>7.6499999999999999E-2</v>
      </c>
      <c r="H27" s="24">
        <v>7.6499999999999999E-2</v>
      </c>
      <c r="I27" s="24">
        <v>7.6499999999999999E-2</v>
      </c>
      <c r="J27" s="24">
        <v>7.6499999999999999E-2</v>
      </c>
      <c r="K27" s="24">
        <v>7.6499999999999999E-2</v>
      </c>
      <c r="L27" s="24">
        <v>7.6499999999999999E-2</v>
      </c>
    </row>
    <row r="28" spans="2:12" ht="11.25" customHeight="1" x14ac:dyDescent="0.25"/>
    <row r="29" spans="2:12" ht="11.25" customHeight="1" x14ac:dyDescent="0.25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</row>
    <row r="30" spans="2:12" x14ac:dyDescent="0.25">
      <c r="B30" s="22" t="s">
        <v>264</v>
      </c>
      <c r="C30" s="25" t="s">
        <v>229</v>
      </c>
      <c r="D30" s="25" t="s">
        <v>230</v>
      </c>
      <c r="E30" s="25" t="s">
        <v>231</v>
      </c>
      <c r="F30" s="25" t="s">
        <v>232</v>
      </c>
      <c r="G30" s="25" t="s">
        <v>233</v>
      </c>
      <c r="H30" s="25" t="s">
        <v>234</v>
      </c>
      <c r="I30" s="25" t="s">
        <v>260</v>
      </c>
      <c r="J30" s="25" t="s">
        <v>261</v>
      </c>
      <c r="K30" s="25" t="s">
        <v>308</v>
      </c>
      <c r="L30" s="25" t="s">
        <v>309</v>
      </c>
    </row>
    <row r="31" spans="2:12" x14ac:dyDescent="0.25">
      <c r="B31" t="s">
        <v>300</v>
      </c>
      <c r="C31" s="111">
        <v>9</v>
      </c>
      <c r="D31" s="111">
        <f>+C31</f>
        <v>9</v>
      </c>
      <c r="E31" s="111">
        <f t="shared" ref="E31:H31" si="27">+D31</f>
        <v>9</v>
      </c>
      <c r="F31" s="111">
        <f t="shared" si="27"/>
        <v>9</v>
      </c>
      <c r="G31" s="111">
        <f t="shared" si="27"/>
        <v>9</v>
      </c>
      <c r="H31" s="111">
        <f t="shared" si="27"/>
        <v>9</v>
      </c>
      <c r="I31" s="111">
        <f t="shared" ref="I31:J31" si="28">+H31</f>
        <v>9</v>
      </c>
      <c r="J31" s="111">
        <f t="shared" si="28"/>
        <v>9</v>
      </c>
      <c r="K31" s="111">
        <f t="shared" ref="K31:K32" si="29">+J31</f>
        <v>9</v>
      </c>
      <c r="L31" s="111">
        <f t="shared" ref="L31:L32" si="30">+K31</f>
        <v>9</v>
      </c>
    </row>
    <row r="32" spans="2:12" x14ac:dyDescent="0.25">
      <c r="B32" t="s">
        <v>242</v>
      </c>
      <c r="C32" s="111">
        <v>11</v>
      </c>
      <c r="D32" s="111">
        <f>+C32</f>
        <v>11</v>
      </c>
      <c r="E32" s="111">
        <f t="shared" ref="E32:H32" si="31">+D32</f>
        <v>11</v>
      </c>
      <c r="F32" s="111">
        <f t="shared" si="31"/>
        <v>11</v>
      </c>
      <c r="G32" s="111">
        <f t="shared" si="31"/>
        <v>11</v>
      </c>
      <c r="H32" s="111">
        <f t="shared" si="31"/>
        <v>11</v>
      </c>
      <c r="I32" s="111">
        <f t="shared" ref="I32:J32" si="32">+H32</f>
        <v>11</v>
      </c>
      <c r="J32" s="111">
        <f t="shared" si="32"/>
        <v>11</v>
      </c>
      <c r="K32" s="111">
        <f t="shared" si="29"/>
        <v>11</v>
      </c>
      <c r="L32" s="111">
        <f t="shared" si="30"/>
        <v>11</v>
      </c>
    </row>
    <row r="33" spans="2:12" ht="27.75" customHeight="1" x14ac:dyDescent="0.25">
      <c r="B33" t="s">
        <v>243</v>
      </c>
      <c r="C33" s="111">
        <f t="shared" ref="C33:J33" si="33">+(C32+C31)*C26</f>
        <v>41600</v>
      </c>
      <c r="D33" s="111">
        <f t="shared" si="33"/>
        <v>41600</v>
      </c>
      <c r="E33" s="111">
        <f t="shared" si="33"/>
        <v>41600</v>
      </c>
      <c r="F33" s="111">
        <f t="shared" si="33"/>
        <v>41600</v>
      </c>
      <c r="G33" s="111">
        <f t="shared" si="33"/>
        <v>41600</v>
      </c>
      <c r="H33" s="111">
        <f t="shared" si="33"/>
        <v>41600</v>
      </c>
      <c r="I33" s="111">
        <f t="shared" si="33"/>
        <v>41600</v>
      </c>
      <c r="J33" s="111">
        <f t="shared" si="33"/>
        <v>41600</v>
      </c>
      <c r="K33" s="111">
        <f t="shared" ref="K33:L33" si="34">+(K32+K31)*K26</f>
        <v>41600</v>
      </c>
      <c r="L33" s="111">
        <f t="shared" si="34"/>
        <v>41600</v>
      </c>
    </row>
    <row r="34" spans="2:12" x14ac:dyDescent="0.25">
      <c r="B34" t="s">
        <v>219</v>
      </c>
      <c r="C34" s="2">
        <f t="shared" ref="C34:J34" si="35">+C33*C19</f>
        <v>4160</v>
      </c>
      <c r="D34" s="2">
        <f t="shared" si="35"/>
        <v>4202.0202020202023</v>
      </c>
      <c r="E34" s="2">
        <f t="shared" si="35"/>
        <v>5767.4787086551787</v>
      </c>
      <c r="F34" s="2">
        <f t="shared" si="35"/>
        <v>4160</v>
      </c>
      <c r="G34" s="2">
        <f t="shared" si="35"/>
        <v>4160</v>
      </c>
      <c r="H34" s="2">
        <f t="shared" si="35"/>
        <v>4160</v>
      </c>
      <c r="I34" s="2">
        <f t="shared" si="35"/>
        <v>4160</v>
      </c>
      <c r="J34" s="2">
        <f t="shared" si="35"/>
        <v>4160</v>
      </c>
      <c r="K34" s="2">
        <f t="shared" ref="K34:L34" si="36">+K33*K19</f>
        <v>4160</v>
      </c>
      <c r="L34" s="2">
        <f t="shared" si="36"/>
        <v>4160</v>
      </c>
    </row>
    <row r="35" spans="2:12" x14ac:dyDescent="0.25">
      <c r="B35" t="s">
        <v>245</v>
      </c>
      <c r="C35" s="2">
        <f t="shared" ref="C35:J35" si="37">+C27*C33</f>
        <v>3182.4</v>
      </c>
      <c r="D35" s="2">
        <f t="shared" si="37"/>
        <v>3182.4</v>
      </c>
      <c r="E35" s="2">
        <f t="shared" si="37"/>
        <v>3182.4</v>
      </c>
      <c r="F35" s="2">
        <f t="shared" si="37"/>
        <v>3182.4</v>
      </c>
      <c r="G35" s="2">
        <f t="shared" si="37"/>
        <v>3182.4</v>
      </c>
      <c r="H35" s="2">
        <f t="shared" si="37"/>
        <v>3182.4</v>
      </c>
      <c r="I35" s="2">
        <f t="shared" si="37"/>
        <v>3182.4</v>
      </c>
      <c r="J35" s="2">
        <f t="shared" si="37"/>
        <v>3182.4</v>
      </c>
      <c r="K35" s="2">
        <f t="shared" ref="K35:L35" si="38">+K27*K33</f>
        <v>3182.4</v>
      </c>
      <c r="L35" s="2">
        <f t="shared" si="38"/>
        <v>3182.4</v>
      </c>
    </row>
    <row r="36" spans="2:12" x14ac:dyDescent="0.25">
      <c r="B36" t="s">
        <v>246</v>
      </c>
      <c r="C36" s="111">
        <f t="shared" ref="C36:J36" si="39">+C35+C34+C33</f>
        <v>48942.400000000001</v>
      </c>
      <c r="D36" s="111">
        <f t="shared" si="39"/>
        <v>48984.420202020206</v>
      </c>
      <c r="E36" s="111">
        <f t="shared" si="39"/>
        <v>50549.878708655175</v>
      </c>
      <c r="F36" s="111">
        <f t="shared" si="39"/>
        <v>48942.400000000001</v>
      </c>
      <c r="G36" s="111">
        <f t="shared" si="39"/>
        <v>48942.400000000001</v>
      </c>
      <c r="H36" s="111">
        <f t="shared" si="39"/>
        <v>48942.400000000001</v>
      </c>
      <c r="I36" s="111">
        <f t="shared" si="39"/>
        <v>48942.400000000001</v>
      </c>
      <c r="J36" s="111">
        <f t="shared" si="39"/>
        <v>48942.400000000001</v>
      </c>
      <c r="K36" s="111">
        <f t="shared" ref="K36:L36" si="40">+K35+K34+K33</f>
        <v>48942.400000000001</v>
      </c>
      <c r="L36" s="111">
        <f t="shared" si="40"/>
        <v>48942.400000000001</v>
      </c>
    </row>
    <row r="37" spans="2:12" ht="11.25" customHeight="1" x14ac:dyDescent="0.25"/>
    <row r="38" spans="2:12" ht="11.25" customHeight="1" x14ac:dyDescent="0.25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</row>
    <row r="39" spans="2:12" x14ac:dyDescent="0.25">
      <c r="B39" s="22" t="s">
        <v>303</v>
      </c>
      <c r="C39" s="25" t="s">
        <v>229</v>
      </c>
      <c r="D39" s="25" t="s">
        <v>230</v>
      </c>
      <c r="E39" s="25" t="s">
        <v>231</v>
      </c>
      <c r="F39" s="25" t="s">
        <v>232</v>
      </c>
      <c r="G39" s="25" t="s">
        <v>233</v>
      </c>
      <c r="H39" s="25" t="s">
        <v>234</v>
      </c>
      <c r="I39" s="25" t="s">
        <v>260</v>
      </c>
      <c r="J39" s="25" t="s">
        <v>261</v>
      </c>
      <c r="K39" s="25" t="s">
        <v>308</v>
      </c>
      <c r="L39" s="25" t="s">
        <v>309</v>
      </c>
    </row>
    <row r="40" spans="2:12" x14ac:dyDescent="0.25">
      <c r="B40" t="s">
        <v>297</v>
      </c>
      <c r="C40" s="112">
        <v>0.5</v>
      </c>
      <c r="D40" s="112">
        <f>+C40</f>
        <v>0.5</v>
      </c>
      <c r="E40" s="112">
        <f t="shared" ref="E40:H41" si="41">+D40</f>
        <v>0.5</v>
      </c>
      <c r="F40" s="112">
        <f t="shared" si="41"/>
        <v>0.5</v>
      </c>
      <c r="G40" s="112">
        <f t="shared" si="41"/>
        <v>0.5</v>
      </c>
      <c r="H40" s="112">
        <f t="shared" si="41"/>
        <v>0.5</v>
      </c>
      <c r="I40" s="112">
        <f t="shared" ref="I40:J40" si="42">+H40</f>
        <v>0.5</v>
      </c>
      <c r="J40" s="112">
        <f t="shared" si="42"/>
        <v>0.5</v>
      </c>
      <c r="K40" s="112">
        <f t="shared" ref="K40:K42" si="43">+J40</f>
        <v>0.5</v>
      </c>
      <c r="L40" s="112">
        <f t="shared" ref="L40:L42" si="44">+K40</f>
        <v>0.5</v>
      </c>
    </row>
    <row r="41" spans="2:12" x14ac:dyDescent="0.25">
      <c r="B41" t="s">
        <v>247</v>
      </c>
      <c r="C41" s="113">
        <v>2</v>
      </c>
      <c r="D41" s="112">
        <f>+C41</f>
        <v>2</v>
      </c>
      <c r="E41" s="112">
        <f t="shared" si="41"/>
        <v>2</v>
      </c>
      <c r="F41" s="112">
        <f t="shared" si="41"/>
        <v>2</v>
      </c>
      <c r="G41" s="112">
        <f t="shared" si="41"/>
        <v>2</v>
      </c>
      <c r="H41" s="112">
        <f t="shared" si="41"/>
        <v>2</v>
      </c>
      <c r="I41" s="112">
        <f t="shared" ref="I41:J41" si="45">+H41</f>
        <v>2</v>
      </c>
      <c r="J41" s="112">
        <f t="shared" si="45"/>
        <v>2</v>
      </c>
      <c r="K41" s="112">
        <f t="shared" si="43"/>
        <v>2</v>
      </c>
      <c r="L41" s="112">
        <f t="shared" si="44"/>
        <v>2</v>
      </c>
    </row>
    <row r="42" spans="2:12" x14ac:dyDescent="0.25">
      <c r="B42" t="s">
        <v>242</v>
      </c>
      <c r="C42" s="112">
        <f>+C40*0.6</f>
        <v>0.3</v>
      </c>
      <c r="D42" s="112">
        <f>+C42</f>
        <v>0.3</v>
      </c>
      <c r="E42" s="112">
        <f t="shared" ref="E42:H42" si="46">+D42</f>
        <v>0.3</v>
      </c>
      <c r="F42" s="112">
        <f t="shared" si="46"/>
        <v>0.3</v>
      </c>
      <c r="G42" s="112">
        <f t="shared" si="46"/>
        <v>0.3</v>
      </c>
      <c r="H42" s="112">
        <f t="shared" si="46"/>
        <v>0.3</v>
      </c>
      <c r="I42" s="112">
        <f t="shared" ref="I42:J42" si="47">+H42</f>
        <v>0.3</v>
      </c>
      <c r="J42" s="112">
        <f t="shared" si="47"/>
        <v>0.3</v>
      </c>
      <c r="K42" s="112">
        <f t="shared" si="43"/>
        <v>0.3</v>
      </c>
      <c r="L42" s="112">
        <f t="shared" si="44"/>
        <v>0.3</v>
      </c>
    </row>
    <row r="43" spans="2:12" s="22" customFormat="1" x14ac:dyDescent="0.25">
      <c r="B43" s="22" t="s">
        <v>296</v>
      </c>
      <c r="C43" s="130">
        <f>SUM(C40:C42)</f>
        <v>2.8</v>
      </c>
      <c r="D43" s="130">
        <f t="shared" ref="D43:J43" si="48">SUM(D40:D42)</f>
        <v>2.8</v>
      </c>
      <c r="E43" s="130">
        <f t="shared" si="48"/>
        <v>2.8</v>
      </c>
      <c r="F43" s="130">
        <f t="shared" si="48"/>
        <v>2.8</v>
      </c>
      <c r="G43" s="130">
        <f t="shared" si="48"/>
        <v>2.8</v>
      </c>
      <c r="H43" s="130">
        <f t="shared" si="48"/>
        <v>2.8</v>
      </c>
      <c r="I43" s="130">
        <f t="shared" si="48"/>
        <v>2.8</v>
      </c>
      <c r="J43" s="130">
        <f t="shared" si="48"/>
        <v>2.8</v>
      </c>
      <c r="K43" s="130">
        <f t="shared" ref="K43:L43" si="49">SUM(K40:K42)</f>
        <v>2.8</v>
      </c>
      <c r="L43" s="130">
        <f t="shared" si="49"/>
        <v>2.8</v>
      </c>
    </row>
    <row r="45" spans="2:12" x14ac:dyDescent="0.25">
      <c r="B45" t="s">
        <v>243</v>
      </c>
      <c r="C45" s="111">
        <f t="shared" ref="C45:J45" si="50">+C43*C26</f>
        <v>5824</v>
      </c>
      <c r="D45" s="111">
        <f t="shared" si="50"/>
        <v>5824</v>
      </c>
      <c r="E45" s="111">
        <f t="shared" si="50"/>
        <v>5824</v>
      </c>
      <c r="F45" s="111">
        <f t="shared" si="50"/>
        <v>5824</v>
      </c>
      <c r="G45" s="111">
        <f t="shared" si="50"/>
        <v>5824</v>
      </c>
      <c r="H45" s="111">
        <f t="shared" si="50"/>
        <v>5824</v>
      </c>
      <c r="I45" s="111">
        <f t="shared" si="50"/>
        <v>5824</v>
      </c>
      <c r="J45" s="111">
        <f t="shared" si="50"/>
        <v>5824</v>
      </c>
      <c r="K45" s="111">
        <f t="shared" ref="K45:L45" si="51">+K43*K26</f>
        <v>5824</v>
      </c>
      <c r="L45" s="111">
        <f t="shared" si="51"/>
        <v>5824</v>
      </c>
    </row>
    <row r="46" spans="2:12" x14ac:dyDescent="0.25">
      <c r="B46" t="s">
        <v>219</v>
      </c>
      <c r="C46" s="2">
        <f t="shared" ref="C46" si="52">MAX(C$18,C45*C$19)</f>
        <v>2500</v>
      </c>
      <c r="D46" s="2">
        <f t="shared" ref="D46" si="53">MAX(D$18,D45*D$19)</f>
        <v>2525.2525252525256</v>
      </c>
      <c r="E46" s="2">
        <f t="shared" ref="E46" si="54">MAX(E$18,E45*E$19)</f>
        <v>3466.0328777975833</v>
      </c>
      <c r="F46" s="2">
        <f t="shared" ref="F46" si="55">MAX(F$18,F45*F$19)</f>
        <v>2500</v>
      </c>
      <c r="G46" s="2">
        <f t="shared" ref="G46" si="56">MAX(G$18,G45*G$19)</f>
        <v>2500</v>
      </c>
      <c r="H46" s="2">
        <f t="shared" ref="H46" si="57">MAX(H$18,H45*H$19)</f>
        <v>2500</v>
      </c>
      <c r="I46" s="2">
        <f t="shared" ref="I46:K46" si="58">MAX(I$18,I45*I$19)</f>
        <v>2500</v>
      </c>
      <c r="J46" s="2">
        <f t="shared" ref="J46:L46" si="59">MAX(J$18,J45*J$19)</f>
        <v>2500</v>
      </c>
      <c r="K46" s="2">
        <f t="shared" si="58"/>
        <v>2500</v>
      </c>
      <c r="L46" s="2">
        <f t="shared" si="59"/>
        <v>2500</v>
      </c>
    </row>
    <row r="47" spans="2:12" x14ac:dyDescent="0.25">
      <c r="B47" t="s">
        <v>245</v>
      </c>
      <c r="C47" s="2">
        <f t="shared" ref="C47:J47" si="60">+C45*C27</f>
        <v>445.536</v>
      </c>
      <c r="D47" s="2">
        <f t="shared" si="60"/>
        <v>445.536</v>
      </c>
      <c r="E47" s="2">
        <f t="shared" si="60"/>
        <v>445.536</v>
      </c>
      <c r="F47" s="2">
        <f t="shared" si="60"/>
        <v>445.536</v>
      </c>
      <c r="G47" s="2">
        <f t="shared" si="60"/>
        <v>445.536</v>
      </c>
      <c r="H47" s="2">
        <f t="shared" si="60"/>
        <v>445.536</v>
      </c>
      <c r="I47" s="2">
        <f t="shared" si="60"/>
        <v>445.536</v>
      </c>
      <c r="J47" s="2">
        <f t="shared" si="60"/>
        <v>445.536</v>
      </c>
      <c r="K47" s="2">
        <f t="shared" ref="K47:L47" si="61">+K45*K27</f>
        <v>445.536</v>
      </c>
      <c r="L47" s="2">
        <f t="shared" si="61"/>
        <v>445.536</v>
      </c>
    </row>
    <row r="48" spans="2:12" x14ac:dyDescent="0.25">
      <c r="B48" t="s">
        <v>246</v>
      </c>
      <c r="C48" s="111">
        <f t="shared" ref="C48" si="62">+C47+C46+C45</f>
        <v>8769.5360000000001</v>
      </c>
      <c r="D48" s="111">
        <f t="shared" ref="D48" si="63">+D47+D46+D45</f>
        <v>8794.7885252525266</v>
      </c>
      <c r="E48" s="111">
        <f t="shared" ref="E48" si="64">+E47+E46+E45</f>
        <v>9735.5688777975829</v>
      </c>
      <c r="F48" s="111">
        <f t="shared" ref="F48" si="65">+F47+F46+F45</f>
        <v>8769.5360000000001</v>
      </c>
      <c r="G48" s="111">
        <f t="shared" ref="G48" si="66">+G47+G46+G45</f>
        <v>8769.5360000000001</v>
      </c>
      <c r="H48" s="111">
        <f t="shared" ref="H48" si="67">+H47+H46+H45</f>
        <v>8769.5360000000001</v>
      </c>
      <c r="I48" s="111">
        <f t="shared" ref="I48:K48" si="68">+I47+I46+I45</f>
        <v>8769.5360000000001</v>
      </c>
      <c r="J48" s="111">
        <f t="shared" ref="J48:L48" si="69">+J47+J46+J45</f>
        <v>8769.5360000000001</v>
      </c>
      <c r="K48" s="111">
        <f t="shared" si="68"/>
        <v>8769.5360000000001</v>
      </c>
      <c r="L48" s="111">
        <f t="shared" si="69"/>
        <v>8769.5360000000001</v>
      </c>
    </row>
    <row r="49" spans="2:12" ht="11.25" customHeight="1" x14ac:dyDescent="0.25"/>
    <row r="50" spans="2:12" ht="11.25" customHeight="1" x14ac:dyDescent="0.25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</row>
    <row r="51" spans="2:12" x14ac:dyDescent="0.25">
      <c r="B51" s="22" t="s">
        <v>259</v>
      </c>
      <c r="C51" s="25" t="s">
        <v>229</v>
      </c>
      <c r="D51" s="25" t="s">
        <v>230</v>
      </c>
      <c r="E51" s="25" t="s">
        <v>231</v>
      </c>
      <c r="F51" s="25" t="s">
        <v>232</v>
      </c>
      <c r="G51" s="25" t="s">
        <v>233</v>
      </c>
      <c r="H51" s="25" t="s">
        <v>234</v>
      </c>
      <c r="I51" s="25" t="s">
        <v>260</v>
      </c>
      <c r="J51" s="25" t="s">
        <v>261</v>
      </c>
      <c r="K51" s="25" t="s">
        <v>308</v>
      </c>
      <c r="L51" s="25" t="s">
        <v>309</v>
      </c>
    </row>
    <row r="52" spans="2:12" x14ac:dyDescent="0.25">
      <c r="B52" t="s">
        <v>297</v>
      </c>
      <c r="C52" s="112">
        <v>0.13</v>
      </c>
      <c r="D52" s="112">
        <f>+C52</f>
        <v>0.13</v>
      </c>
      <c r="E52" s="112">
        <f t="shared" ref="E52:H52" si="70">+D52</f>
        <v>0.13</v>
      </c>
      <c r="F52" s="112">
        <f t="shared" si="70"/>
        <v>0.13</v>
      </c>
      <c r="G52" s="112">
        <f t="shared" si="70"/>
        <v>0.13</v>
      </c>
      <c r="H52" s="112">
        <f t="shared" si="70"/>
        <v>0.13</v>
      </c>
      <c r="I52" s="112">
        <f t="shared" ref="I52:J52" si="71">+H52</f>
        <v>0.13</v>
      </c>
      <c r="J52" s="112">
        <f t="shared" si="71"/>
        <v>0.13</v>
      </c>
      <c r="K52" s="112">
        <f t="shared" ref="K52:K54" si="72">+J52</f>
        <v>0.13</v>
      </c>
      <c r="L52" s="112">
        <f t="shared" ref="L52:L54" si="73">+K52</f>
        <v>0.13</v>
      </c>
    </row>
    <row r="53" spans="2:12" x14ac:dyDescent="0.25">
      <c r="B53" t="s">
        <v>247</v>
      </c>
      <c r="C53" s="113">
        <f>+C41*0.9</f>
        <v>1.8</v>
      </c>
      <c r="D53" s="112">
        <f>+C53</f>
        <v>1.8</v>
      </c>
      <c r="E53" s="112">
        <f t="shared" ref="E53:H53" si="74">+D53</f>
        <v>1.8</v>
      </c>
      <c r="F53" s="112">
        <f t="shared" si="74"/>
        <v>1.8</v>
      </c>
      <c r="G53" s="112">
        <f t="shared" si="74"/>
        <v>1.8</v>
      </c>
      <c r="H53" s="112">
        <f t="shared" si="74"/>
        <v>1.8</v>
      </c>
      <c r="I53" s="112">
        <f t="shared" ref="I53:J53" si="75">+H53</f>
        <v>1.8</v>
      </c>
      <c r="J53" s="112">
        <f t="shared" si="75"/>
        <v>1.8</v>
      </c>
      <c r="K53" s="112">
        <f t="shared" si="72"/>
        <v>1.8</v>
      </c>
      <c r="L53" s="112">
        <f t="shared" si="73"/>
        <v>1.8</v>
      </c>
    </row>
    <row r="54" spans="2:12" x14ac:dyDescent="0.25">
      <c r="B54" t="s">
        <v>242</v>
      </c>
      <c r="C54" s="112">
        <f>+C52*0.6</f>
        <v>7.8E-2</v>
      </c>
      <c r="D54" s="112">
        <f>+C54</f>
        <v>7.8E-2</v>
      </c>
      <c r="E54" s="112">
        <f t="shared" ref="E54:H54" si="76">+D54</f>
        <v>7.8E-2</v>
      </c>
      <c r="F54" s="112">
        <f t="shared" si="76"/>
        <v>7.8E-2</v>
      </c>
      <c r="G54" s="112">
        <f t="shared" si="76"/>
        <v>7.8E-2</v>
      </c>
      <c r="H54" s="112">
        <f t="shared" si="76"/>
        <v>7.8E-2</v>
      </c>
      <c r="I54" s="112">
        <f t="shared" ref="I54:J54" si="77">+H54</f>
        <v>7.8E-2</v>
      </c>
      <c r="J54" s="112">
        <f t="shared" si="77"/>
        <v>7.8E-2</v>
      </c>
      <c r="K54" s="112">
        <f t="shared" si="72"/>
        <v>7.8E-2</v>
      </c>
      <c r="L54" s="112">
        <f t="shared" si="73"/>
        <v>7.8E-2</v>
      </c>
    </row>
    <row r="55" spans="2:12" s="22" customFormat="1" x14ac:dyDescent="0.25">
      <c r="B55" s="22" t="s">
        <v>296</v>
      </c>
      <c r="C55" s="130">
        <f>SUM(C52:C54)</f>
        <v>2.008</v>
      </c>
      <c r="D55" s="130">
        <f t="shared" ref="D55" si="78">SUM(D52:D54)</f>
        <v>2.008</v>
      </c>
      <c r="E55" s="130">
        <f t="shared" ref="E55" si="79">SUM(E52:E54)</f>
        <v>2.008</v>
      </c>
      <c r="F55" s="130">
        <f t="shared" ref="F55" si="80">SUM(F52:F54)</f>
        <v>2.008</v>
      </c>
      <c r="G55" s="130">
        <f t="shared" ref="G55" si="81">SUM(G52:G54)</f>
        <v>2.008</v>
      </c>
      <c r="H55" s="130">
        <f t="shared" ref="H55" si="82">SUM(H52:H54)</f>
        <v>2.008</v>
      </c>
      <c r="I55" s="130">
        <f t="shared" ref="I55:K55" si="83">SUM(I52:I54)</f>
        <v>2.008</v>
      </c>
      <c r="J55" s="130">
        <f t="shared" ref="J55:L55" si="84">SUM(J52:J54)</f>
        <v>2.008</v>
      </c>
      <c r="K55" s="130">
        <f t="shared" si="83"/>
        <v>2.008</v>
      </c>
      <c r="L55" s="130">
        <f t="shared" si="84"/>
        <v>2.008</v>
      </c>
    </row>
    <row r="57" spans="2:12" x14ac:dyDescent="0.25">
      <c r="B57" t="s">
        <v>243</v>
      </c>
      <c r="C57" s="111">
        <f>+C55*C$26</f>
        <v>4176.6400000000003</v>
      </c>
      <c r="D57" s="111">
        <f t="shared" ref="D57:J57" si="85">+D55*D$26</f>
        <v>4176.6400000000003</v>
      </c>
      <c r="E57" s="111">
        <f t="shared" si="85"/>
        <v>4176.6400000000003</v>
      </c>
      <c r="F57" s="111">
        <f t="shared" si="85"/>
        <v>4176.6400000000003</v>
      </c>
      <c r="G57" s="111">
        <f t="shared" si="85"/>
        <v>4176.6400000000003</v>
      </c>
      <c r="H57" s="111">
        <f t="shared" si="85"/>
        <v>4176.6400000000003</v>
      </c>
      <c r="I57" s="111">
        <f t="shared" si="85"/>
        <v>4176.6400000000003</v>
      </c>
      <c r="J57" s="111">
        <f t="shared" si="85"/>
        <v>4176.6400000000003</v>
      </c>
      <c r="K57" s="111">
        <f t="shared" ref="K57:L57" si="86">+K55*K$26</f>
        <v>4176.6400000000003</v>
      </c>
      <c r="L57" s="111">
        <f t="shared" si="86"/>
        <v>4176.6400000000003</v>
      </c>
    </row>
    <row r="58" spans="2:12" x14ac:dyDescent="0.25">
      <c r="B58" t="s">
        <v>219</v>
      </c>
      <c r="C58" s="2">
        <f t="shared" ref="C58" si="87">MAX(C$18,C57*C$19)</f>
        <v>2500</v>
      </c>
      <c r="D58" s="2">
        <f t="shared" ref="D58" si="88">MAX(D$18,D57*D$19)</f>
        <v>2525.2525252525256</v>
      </c>
      <c r="E58" s="2">
        <f t="shared" ref="E58" si="89">MAX(E$18,E57*E$19)</f>
        <v>3466.0328777975833</v>
      </c>
      <c r="F58" s="2">
        <f t="shared" ref="F58" si="90">MAX(F$18,F57*F$19)</f>
        <v>2500</v>
      </c>
      <c r="G58" s="2">
        <f t="shared" ref="G58" si="91">MAX(G$18,G57*G$19)</f>
        <v>2500</v>
      </c>
      <c r="H58" s="2">
        <f t="shared" ref="H58" si="92">MAX(H$18,H57*H$19)</f>
        <v>2500</v>
      </c>
      <c r="I58" s="2">
        <f t="shared" ref="I58:K58" si="93">MAX(I$18,I57*I$19)</f>
        <v>2500</v>
      </c>
      <c r="J58" s="2">
        <f t="shared" ref="J58:L58" si="94">MAX(J$18,J57*J$19)</f>
        <v>2500</v>
      </c>
      <c r="K58" s="2">
        <f t="shared" si="93"/>
        <v>2500</v>
      </c>
      <c r="L58" s="2">
        <f t="shared" si="94"/>
        <v>2500</v>
      </c>
    </row>
    <row r="59" spans="2:12" x14ac:dyDescent="0.25">
      <c r="B59" t="s">
        <v>245</v>
      </c>
      <c r="C59" s="2">
        <f>+C57*C$27</f>
        <v>319.51296000000002</v>
      </c>
      <c r="D59" s="2">
        <f t="shared" ref="D59:J59" si="95">+D57*D$27</f>
        <v>319.51296000000002</v>
      </c>
      <c r="E59" s="2">
        <f t="shared" si="95"/>
        <v>319.51296000000002</v>
      </c>
      <c r="F59" s="2">
        <f t="shared" si="95"/>
        <v>319.51296000000002</v>
      </c>
      <c r="G59" s="2">
        <f t="shared" si="95"/>
        <v>319.51296000000002</v>
      </c>
      <c r="H59" s="2">
        <f t="shared" si="95"/>
        <v>319.51296000000002</v>
      </c>
      <c r="I59" s="2">
        <f t="shared" si="95"/>
        <v>319.51296000000002</v>
      </c>
      <c r="J59" s="2">
        <f t="shared" si="95"/>
        <v>319.51296000000002</v>
      </c>
      <c r="K59" s="2">
        <f t="shared" ref="K59:L59" si="96">+K57*K$27</f>
        <v>319.51296000000002</v>
      </c>
      <c r="L59" s="2">
        <f t="shared" si="96"/>
        <v>319.51296000000002</v>
      </c>
    </row>
    <row r="60" spans="2:12" x14ac:dyDescent="0.25">
      <c r="B60" t="s">
        <v>246</v>
      </c>
      <c r="C60" s="111">
        <f t="shared" ref="C60" si="97">+C59+C58+C57</f>
        <v>6996.1529600000003</v>
      </c>
      <c r="D60" s="111">
        <f t="shared" ref="D60" si="98">+D59+D58+D57</f>
        <v>7021.405485252526</v>
      </c>
      <c r="E60" s="111">
        <f t="shared" ref="E60" si="99">+E59+E58+E57</f>
        <v>7962.1858377975841</v>
      </c>
      <c r="F60" s="111">
        <f t="shared" ref="F60" si="100">+F59+F58+F57</f>
        <v>6996.1529600000003</v>
      </c>
      <c r="G60" s="111">
        <f t="shared" ref="G60" si="101">+G59+G58+G57</f>
        <v>6996.1529600000003</v>
      </c>
      <c r="H60" s="111">
        <f t="shared" ref="H60" si="102">+H59+H58+H57</f>
        <v>6996.1529600000003</v>
      </c>
      <c r="I60" s="111">
        <f t="shared" ref="I60:K60" si="103">+I59+I58+I57</f>
        <v>6996.1529600000003</v>
      </c>
      <c r="J60" s="111">
        <f t="shared" ref="J60:L60" si="104">+J59+J58+J57</f>
        <v>6996.1529600000003</v>
      </c>
      <c r="K60" s="111">
        <f t="shared" si="103"/>
        <v>6996.1529600000003</v>
      </c>
      <c r="L60" s="111">
        <f t="shared" si="104"/>
        <v>6996.1529600000003</v>
      </c>
    </row>
    <row r="61" spans="2:12" ht="11.25" customHeight="1" x14ac:dyDescent="0.25"/>
    <row r="62" spans="2:12" ht="11.25" customHeight="1" x14ac:dyDescent="0.25"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</row>
    <row r="63" spans="2:12" x14ac:dyDescent="0.25">
      <c r="B63" s="22" t="s">
        <v>258</v>
      </c>
      <c r="C63" s="25" t="s">
        <v>229</v>
      </c>
      <c r="D63" s="25" t="s">
        <v>230</v>
      </c>
      <c r="E63" s="25" t="s">
        <v>231</v>
      </c>
      <c r="F63" s="25" t="s">
        <v>232</v>
      </c>
      <c r="G63" s="25" t="s">
        <v>233</v>
      </c>
      <c r="H63" s="25" t="s">
        <v>234</v>
      </c>
      <c r="I63" s="25" t="s">
        <v>260</v>
      </c>
      <c r="J63" s="25" t="s">
        <v>261</v>
      </c>
      <c r="K63" s="25" t="s">
        <v>308</v>
      </c>
      <c r="L63" s="25" t="s">
        <v>309</v>
      </c>
    </row>
    <row r="65" spans="2:12" x14ac:dyDescent="0.25">
      <c r="B65" t="s">
        <v>248</v>
      </c>
      <c r="C65" s="112">
        <v>2.5</v>
      </c>
      <c r="D65" s="112">
        <f>+C65</f>
        <v>2.5</v>
      </c>
      <c r="E65" s="112">
        <f t="shared" ref="E65:H65" si="105">+D65</f>
        <v>2.5</v>
      </c>
      <c r="F65" s="112">
        <f t="shared" si="105"/>
        <v>2.5</v>
      </c>
      <c r="G65" s="112">
        <f t="shared" si="105"/>
        <v>2.5</v>
      </c>
      <c r="H65" s="112">
        <f t="shared" si="105"/>
        <v>2.5</v>
      </c>
      <c r="I65" s="112">
        <f t="shared" ref="I65:J65" si="106">+H65</f>
        <v>2.5</v>
      </c>
      <c r="J65" s="112">
        <f t="shared" si="106"/>
        <v>2.5</v>
      </c>
      <c r="K65" s="112">
        <f t="shared" ref="K65:K67" si="107">+J65</f>
        <v>2.5</v>
      </c>
      <c r="L65" s="112">
        <f t="shared" ref="L65:L67" si="108">+K65</f>
        <v>2.5</v>
      </c>
    </row>
    <row r="66" spans="2:12" x14ac:dyDescent="0.25">
      <c r="B66" t="s">
        <v>247</v>
      </c>
      <c r="C66" s="113">
        <f>+C41*1.25</f>
        <v>2.5</v>
      </c>
      <c r="D66" s="112">
        <f>+C66</f>
        <v>2.5</v>
      </c>
      <c r="E66" s="112">
        <f t="shared" ref="E66:H66" si="109">+D66</f>
        <v>2.5</v>
      </c>
      <c r="F66" s="112">
        <f t="shared" si="109"/>
        <v>2.5</v>
      </c>
      <c r="G66" s="112">
        <f t="shared" si="109"/>
        <v>2.5</v>
      </c>
      <c r="H66" s="112">
        <f t="shared" si="109"/>
        <v>2.5</v>
      </c>
      <c r="I66" s="112">
        <f t="shared" ref="I66:J66" si="110">+H66</f>
        <v>2.5</v>
      </c>
      <c r="J66" s="112">
        <f t="shared" si="110"/>
        <v>2.5</v>
      </c>
      <c r="K66" s="112">
        <f t="shared" si="107"/>
        <v>2.5</v>
      </c>
      <c r="L66" s="112">
        <f t="shared" si="108"/>
        <v>2.5</v>
      </c>
    </row>
    <row r="67" spans="2:12" x14ac:dyDescent="0.25">
      <c r="B67" t="s">
        <v>242</v>
      </c>
      <c r="C67" s="112">
        <f>+C65*0.6</f>
        <v>1.5</v>
      </c>
      <c r="D67" s="112">
        <f>+C67</f>
        <v>1.5</v>
      </c>
      <c r="E67" s="112">
        <f t="shared" ref="E67:H67" si="111">+D67</f>
        <v>1.5</v>
      </c>
      <c r="F67" s="112">
        <f t="shared" si="111"/>
        <v>1.5</v>
      </c>
      <c r="G67" s="112">
        <f t="shared" si="111"/>
        <v>1.5</v>
      </c>
      <c r="H67" s="112">
        <f t="shared" si="111"/>
        <v>1.5</v>
      </c>
      <c r="I67" s="112">
        <f t="shared" ref="I67:J67" si="112">+H67</f>
        <v>1.5</v>
      </c>
      <c r="J67" s="112">
        <f t="shared" si="112"/>
        <v>1.5</v>
      </c>
      <c r="K67" s="112">
        <f t="shared" si="107"/>
        <v>1.5</v>
      </c>
      <c r="L67" s="112">
        <f t="shared" si="108"/>
        <v>1.5</v>
      </c>
    </row>
    <row r="68" spans="2:12" s="22" customFormat="1" x14ac:dyDescent="0.25">
      <c r="B68" s="22" t="s">
        <v>296</v>
      </c>
      <c r="C68" s="130">
        <f>SUM(C65:C67)</f>
        <v>6.5</v>
      </c>
      <c r="D68" s="130">
        <f t="shared" ref="D68" si="113">SUM(D65:D67)</f>
        <v>6.5</v>
      </c>
      <c r="E68" s="130">
        <f t="shared" ref="E68" si="114">SUM(E65:E67)</f>
        <v>6.5</v>
      </c>
      <c r="F68" s="130">
        <f t="shared" ref="F68" si="115">SUM(F65:F67)</f>
        <v>6.5</v>
      </c>
      <c r="G68" s="130">
        <f t="shared" ref="G68" si="116">SUM(G65:G67)</f>
        <v>6.5</v>
      </c>
      <c r="H68" s="130">
        <f t="shared" ref="H68" si="117">SUM(H65:H67)</f>
        <v>6.5</v>
      </c>
      <c r="I68" s="130">
        <f t="shared" ref="I68:K68" si="118">SUM(I65:I67)</f>
        <v>6.5</v>
      </c>
      <c r="J68" s="130">
        <f t="shared" ref="J68:L68" si="119">SUM(J65:J67)</f>
        <v>6.5</v>
      </c>
      <c r="K68" s="130">
        <f t="shared" si="118"/>
        <v>6.5</v>
      </c>
      <c r="L68" s="130">
        <f t="shared" si="119"/>
        <v>6.5</v>
      </c>
    </row>
    <row r="70" spans="2:12" x14ac:dyDescent="0.25">
      <c r="B70" t="s">
        <v>243</v>
      </c>
      <c r="C70" s="111">
        <f>+C68*C$26</f>
        <v>13520</v>
      </c>
      <c r="D70" s="111">
        <f t="shared" ref="D70:J70" si="120">+D68*D$26</f>
        <v>13520</v>
      </c>
      <c r="E70" s="111">
        <f t="shared" si="120"/>
        <v>13520</v>
      </c>
      <c r="F70" s="111">
        <f t="shared" si="120"/>
        <v>13520</v>
      </c>
      <c r="G70" s="111">
        <f t="shared" si="120"/>
        <v>13520</v>
      </c>
      <c r="H70" s="111">
        <f t="shared" si="120"/>
        <v>13520</v>
      </c>
      <c r="I70" s="111">
        <f t="shared" si="120"/>
        <v>13520</v>
      </c>
      <c r="J70" s="111">
        <f t="shared" si="120"/>
        <v>13520</v>
      </c>
      <c r="K70" s="111">
        <f t="shared" ref="K70:L70" si="121">+K68*K$26</f>
        <v>13520</v>
      </c>
      <c r="L70" s="111">
        <f t="shared" si="121"/>
        <v>13520</v>
      </c>
    </row>
    <row r="71" spans="2:12" x14ac:dyDescent="0.25">
      <c r="B71" t="s">
        <v>219</v>
      </c>
      <c r="C71" s="2">
        <f t="shared" ref="C71" si="122">MAX(C$18,C70*C$19)</f>
        <v>2500</v>
      </c>
      <c r="D71" s="2">
        <f t="shared" ref="D71" si="123">MAX(D$18,D70*D$19)</f>
        <v>2525.2525252525256</v>
      </c>
      <c r="E71" s="2">
        <f t="shared" ref="E71" si="124">MAX(E$18,E70*E$19)</f>
        <v>3466.0328777975833</v>
      </c>
      <c r="F71" s="2">
        <f t="shared" ref="F71" si="125">MAX(F$18,F70*F$19)</f>
        <v>2500</v>
      </c>
      <c r="G71" s="2">
        <f t="shared" ref="G71" si="126">MAX(G$18,G70*G$19)</f>
        <v>2500</v>
      </c>
      <c r="H71" s="2">
        <f t="shared" ref="H71" si="127">MAX(H$18,H70*H$19)</f>
        <v>2500</v>
      </c>
      <c r="I71" s="2">
        <f t="shared" ref="I71:K71" si="128">MAX(I$18,I70*I$19)</f>
        <v>2500</v>
      </c>
      <c r="J71" s="2">
        <f t="shared" ref="J71:L71" si="129">MAX(J$18,J70*J$19)</f>
        <v>2500</v>
      </c>
      <c r="K71" s="2">
        <f t="shared" si="128"/>
        <v>2500</v>
      </c>
      <c r="L71" s="2">
        <f t="shared" si="129"/>
        <v>2500</v>
      </c>
    </row>
    <row r="72" spans="2:12" x14ac:dyDescent="0.25">
      <c r="B72" t="s">
        <v>245</v>
      </c>
      <c r="C72" s="2">
        <f>+C70*C$27</f>
        <v>1034.28</v>
      </c>
      <c r="D72" s="2">
        <f t="shared" ref="D72:J72" si="130">+D70*D$27</f>
        <v>1034.28</v>
      </c>
      <c r="E72" s="2">
        <f t="shared" si="130"/>
        <v>1034.28</v>
      </c>
      <c r="F72" s="2">
        <f t="shared" si="130"/>
        <v>1034.28</v>
      </c>
      <c r="G72" s="2">
        <f t="shared" si="130"/>
        <v>1034.28</v>
      </c>
      <c r="H72" s="2">
        <f t="shared" si="130"/>
        <v>1034.28</v>
      </c>
      <c r="I72" s="2">
        <f t="shared" si="130"/>
        <v>1034.28</v>
      </c>
      <c r="J72" s="2">
        <f t="shared" si="130"/>
        <v>1034.28</v>
      </c>
      <c r="K72" s="2">
        <f t="shared" ref="K72:L72" si="131">+K70*K$27</f>
        <v>1034.28</v>
      </c>
      <c r="L72" s="2">
        <f t="shared" si="131"/>
        <v>1034.28</v>
      </c>
    </row>
    <row r="73" spans="2:12" x14ac:dyDescent="0.25">
      <c r="B73" t="s">
        <v>246</v>
      </c>
      <c r="C73" s="111">
        <f t="shared" ref="C73" si="132">+C72+C71+C70</f>
        <v>17054.28</v>
      </c>
      <c r="D73" s="111">
        <f t="shared" ref="D73" si="133">+D72+D71+D70</f>
        <v>17079.532525252525</v>
      </c>
      <c r="E73" s="111">
        <f t="shared" ref="E73" si="134">+E72+E71+E70</f>
        <v>18020.312877797583</v>
      </c>
      <c r="F73" s="111">
        <f t="shared" ref="F73" si="135">+F72+F71+F70</f>
        <v>17054.28</v>
      </c>
      <c r="G73" s="111">
        <f t="shared" ref="G73" si="136">+G72+G71+G70</f>
        <v>17054.28</v>
      </c>
      <c r="H73" s="111">
        <f t="shared" ref="H73" si="137">+H72+H71+H70</f>
        <v>17054.28</v>
      </c>
      <c r="I73" s="111">
        <f t="shared" ref="I73:K73" si="138">+I72+I71+I70</f>
        <v>17054.28</v>
      </c>
      <c r="J73" s="111">
        <f t="shared" ref="J73:L73" si="139">+J72+J71+J70</f>
        <v>17054.28</v>
      </c>
      <c r="K73" s="111">
        <f t="shared" si="138"/>
        <v>17054.28</v>
      </c>
      <c r="L73" s="111">
        <f t="shared" si="139"/>
        <v>17054.28</v>
      </c>
    </row>
    <row r="74" spans="2:12" ht="11.25" customHeight="1" x14ac:dyDescent="0.25"/>
    <row r="75" spans="2:12" ht="11.25" customHeight="1" x14ac:dyDescent="0.25"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</row>
    <row r="76" spans="2:12" x14ac:dyDescent="0.25">
      <c r="B76" s="22" t="s">
        <v>265</v>
      </c>
      <c r="C76" s="25" t="s">
        <v>229</v>
      </c>
      <c r="D76" s="25" t="s">
        <v>230</v>
      </c>
      <c r="E76" s="25" t="s">
        <v>231</v>
      </c>
      <c r="F76" s="25" t="s">
        <v>232</v>
      </c>
      <c r="G76" s="25" t="s">
        <v>233</v>
      </c>
      <c r="H76" s="25" t="s">
        <v>234</v>
      </c>
      <c r="I76" s="25" t="s">
        <v>260</v>
      </c>
      <c r="J76" s="25" t="s">
        <v>261</v>
      </c>
      <c r="K76" s="25" t="s">
        <v>308</v>
      </c>
      <c r="L76" s="25" t="s">
        <v>309</v>
      </c>
    </row>
    <row r="78" spans="2:12" x14ac:dyDescent="0.25">
      <c r="B78" t="s">
        <v>248</v>
      </c>
      <c r="C78" s="112">
        <v>2.5</v>
      </c>
      <c r="D78" s="112">
        <f>+C78</f>
        <v>2.5</v>
      </c>
      <c r="E78" s="112">
        <f t="shared" ref="E78:E80" si="140">+D78</f>
        <v>2.5</v>
      </c>
      <c r="F78" s="112">
        <f t="shared" ref="F78:F80" si="141">+E78</f>
        <v>2.5</v>
      </c>
      <c r="G78" s="112">
        <f t="shared" ref="G78:G80" si="142">+F78</f>
        <v>2.5</v>
      </c>
      <c r="H78" s="112">
        <f t="shared" ref="H78:H80" si="143">+G78</f>
        <v>2.5</v>
      </c>
      <c r="I78" s="112">
        <f t="shared" ref="I78:I80" si="144">+H78</f>
        <v>2.5</v>
      </c>
      <c r="J78" s="112">
        <f t="shared" ref="J78:J80" si="145">+I78</f>
        <v>2.5</v>
      </c>
      <c r="K78" s="112">
        <f t="shared" ref="K78:K80" si="146">+J78</f>
        <v>2.5</v>
      </c>
      <c r="L78" s="112">
        <f t="shared" ref="L78:L80" si="147">+K78</f>
        <v>2.5</v>
      </c>
    </row>
    <row r="79" spans="2:12" x14ac:dyDescent="0.25">
      <c r="B79" t="s">
        <v>247</v>
      </c>
      <c r="C79" s="113">
        <v>2.5</v>
      </c>
      <c r="D79" s="112">
        <f>+C79</f>
        <v>2.5</v>
      </c>
      <c r="E79" s="112">
        <f t="shared" si="140"/>
        <v>2.5</v>
      </c>
      <c r="F79" s="112">
        <f t="shared" si="141"/>
        <v>2.5</v>
      </c>
      <c r="G79" s="112">
        <f t="shared" si="142"/>
        <v>2.5</v>
      </c>
      <c r="H79" s="112">
        <f t="shared" si="143"/>
        <v>2.5</v>
      </c>
      <c r="I79" s="112">
        <f t="shared" si="144"/>
        <v>2.5</v>
      </c>
      <c r="J79" s="112">
        <f t="shared" si="145"/>
        <v>2.5</v>
      </c>
      <c r="K79" s="112">
        <f t="shared" si="146"/>
        <v>2.5</v>
      </c>
      <c r="L79" s="112">
        <f t="shared" si="147"/>
        <v>2.5</v>
      </c>
    </row>
    <row r="80" spans="2:12" x14ac:dyDescent="0.25">
      <c r="B80" t="s">
        <v>242</v>
      </c>
      <c r="C80" s="112">
        <f>+C78*0.6</f>
        <v>1.5</v>
      </c>
      <c r="D80" s="112">
        <f>+C80</f>
        <v>1.5</v>
      </c>
      <c r="E80" s="112">
        <f t="shared" si="140"/>
        <v>1.5</v>
      </c>
      <c r="F80" s="112">
        <f t="shared" si="141"/>
        <v>1.5</v>
      </c>
      <c r="G80" s="112">
        <f t="shared" si="142"/>
        <v>1.5</v>
      </c>
      <c r="H80" s="112">
        <f t="shared" si="143"/>
        <v>1.5</v>
      </c>
      <c r="I80" s="112">
        <f t="shared" si="144"/>
        <v>1.5</v>
      </c>
      <c r="J80" s="112">
        <f t="shared" si="145"/>
        <v>1.5</v>
      </c>
      <c r="K80" s="112">
        <f t="shared" si="146"/>
        <v>1.5</v>
      </c>
      <c r="L80" s="112">
        <f t="shared" si="147"/>
        <v>1.5</v>
      </c>
    </row>
    <row r="81" spans="2:12" s="22" customFormat="1" x14ac:dyDescent="0.25">
      <c r="B81" s="22" t="s">
        <v>296</v>
      </c>
      <c r="C81" s="130">
        <f>SUM(C78:C80)</f>
        <v>6.5</v>
      </c>
      <c r="D81" s="130">
        <f t="shared" ref="D81" si="148">SUM(D78:D80)</f>
        <v>6.5</v>
      </c>
      <c r="E81" s="130">
        <f t="shared" ref="E81" si="149">SUM(E78:E80)</f>
        <v>6.5</v>
      </c>
      <c r="F81" s="130">
        <f t="shared" ref="F81" si="150">SUM(F78:F80)</f>
        <v>6.5</v>
      </c>
      <c r="G81" s="130">
        <f t="shared" ref="G81" si="151">SUM(G78:G80)</f>
        <v>6.5</v>
      </c>
      <c r="H81" s="130">
        <f t="shared" ref="H81" si="152">SUM(H78:H80)</f>
        <v>6.5</v>
      </c>
      <c r="I81" s="130">
        <f t="shared" ref="I81:K81" si="153">SUM(I78:I80)</f>
        <v>6.5</v>
      </c>
      <c r="J81" s="130">
        <f t="shared" ref="J81:L81" si="154">SUM(J78:J80)</f>
        <v>6.5</v>
      </c>
      <c r="K81" s="130">
        <f t="shared" si="153"/>
        <v>6.5</v>
      </c>
      <c r="L81" s="130">
        <f t="shared" si="154"/>
        <v>6.5</v>
      </c>
    </row>
    <row r="83" spans="2:12" x14ac:dyDescent="0.25">
      <c r="B83" t="s">
        <v>243</v>
      </c>
      <c r="C83" s="111">
        <f>+C81*C$26</f>
        <v>13520</v>
      </c>
      <c r="D83" s="111">
        <f t="shared" ref="D83:J83" si="155">+D81*D$26</f>
        <v>13520</v>
      </c>
      <c r="E83" s="111">
        <f t="shared" si="155"/>
        <v>13520</v>
      </c>
      <c r="F83" s="111">
        <f t="shared" si="155"/>
        <v>13520</v>
      </c>
      <c r="G83" s="111">
        <f t="shared" si="155"/>
        <v>13520</v>
      </c>
      <c r="H83" s="111">
        <f t="shared" si="155"/>
        <v>13520</v>
      </c>
      <c r="I83" s="111">
        <f t="shared" si="155"/>
        <v>13520</v>
      </c>
      <c r="J83" s="111">
        <f t="shared" si="155"/>
        <v>13520</v>
      </c>
      <c r="K83" s="111">
        <f t="shared" ref="K83:L83" si="156">+K81*K$26</f>
        <v>13520</v>
      </c>
      <c r="L83" s="111">
        <f t="shared" si="156"/>
        <v>13520</v>
      </c>
    </row>
    <row r="84" spans="2:12" x14ac:dyDescent="0.25">
      <c r="B84" t="s">
        <v>219</v>
      </c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x14ac:dyDescent="0.25">
      <c r="B85" t="s">
        <v>245</v>
      </c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x14ac:dyDescent="0.25">
      <c r="B86" t="s">
        <v>246</v>
      </c>
      <c r="C86" s="111">
        <f t="shared" ref="C86" si="157">+C85+C84+C83</f>
        <v>13520</v>
      </c>
      <c r="D86" s="111">
        <f t="shared" ref="D86" si="158">+D85+D84+D83</f>
        <v>13520</v>
      </c>
      <c r="E86" s="111">
        <f t="shared" ref="E86" si="159">+E85+E84+E83</f>
        <v>13520</v>
      </c>
      <c r="F86" s="111">
        <f t="shared" ref="F86" si="160">+F85+F84+F83</f>
        <v>13520</v>
      </c>
      <c r="G86" s="111">
        <f t="shared" ref="G86" si="161">+G85+G84+G83</f>
        <v>13520</v>
      </c>
      <c r="H86" s="111">
        <f t="shared" ref="H86" si="162">+H85+H84+H83</f>
        <v>13520</v>
      </c>
      <c r="I86" s="111">
        <f t="shared" ref="I86:K86" si="163">+I85+I84+I83</f>
        <v>13520</v>
      </c>
      <c r="J86" s="111">
        <f t="shared" ref="J86:L86" si="164">+J85+J84+J83</f>
        <v>13520</v>
      </c>
      <c r="K86" s="111">
        <f t="shared" si="163"/>
        <v>13520</v>
      </c>
      <c r="L86" s="111">
        <f t="shared" si="164"/>
        <v>13520</v>
      </c>
    </row>
    <row r="87" spans="2:12" x14ac:dyDescent="0.25">
      <c r="F87" s="4"/>
    </row>
    <row r="88" spans="2:12" ht="6" customHeight="1" x14ac:dyDescent="0.25"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</row>
    <row r="89" spans="2:12" ht="6" customHeight="1" x14ac:dyDescent="0.25"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</row>
    <row r="90" spans="2:12" ht="22.5" customHeight="1" x14ac:dyDescent="0.25">
      <c r="B90" s="122" t="s">
        <v>306</v>
      </c>
    </row>
    <row r="91" spans="2:12" ht="19.5" customHeight="1" x14ac:dyDescent="0.25">
      <c r="B91" s="22" t="s">
        <v>274</v>
      </c>
      <c r="E91" s="22" t="s">
        <v>275</v>
      </c>
    </row>
    <row r="92" spans="2:12" x14ac:dyDescent="0.25">
      <c r="B92" t="s">
        <v>249</v>
      </c>
      <c r="C92" s="2">
        <v>2500</v>
      </c>
      <c r="E92" t="s">
        <v>256</v>
      </c>
      <c r="G92" s="2">
        <v>8000</v>
      </c>
    </row>
    <row r="93" spans="2:12" x14ac:dyDescent="0.25">
      <c r="B93" t="s">
        <v>250</v>
      </c>
      <c r="C93" s="2">
        <v>85</v>
      </c>
      <c r="E93" t="s">
        <v>257</v>
      </c>
      <c r="G93" s="2">
        <v>70</v>
      </c>
    </row>
    <row r="94" spans="2:12" x14ac:dyDescent="0.25">
      <c r="B94" t="s">
        <v>251</v>
      </c>
      <c r="C94" s="2">
        <f>+C92/C93</f>
        <v>29.411764705882351</v>
      </c>
      <c r="E94" t="s">
        <v>251</v>
      </c>
      <c r="G94" s="2">
        <f>+G92/G93</f>
        <v>114.28571428571429</v>
      </c>
    </row>
    <row r="95" spans="2:12" x14ac:dyDescent="0.25">
      <c r="B95" t="s">
        <v>252</v>
      </c>
      <c r="C95">
        <v>30.25</v>
      </c>
      <c r="E95" t="s">
        <v>252</v>
      </c>
      <c r="G95">
        <v>30.25</v>
      </c>
    </row>
    <row r="96" spans="2:12" x14ac:dyDescent="0.25">
      <c r="B96" t="s">
        <v>253</v>
      </c>
      <c r="C96" s="1">
        <f>6/7*C95</f>
        <v>25.928571428571427</v>
      </c>
      <c r="E96" t="s">
        <v>253</v>
      </c>
      <c r="G96" s="1">
        <f>6/7*G95</f>
        <v>25.928571428571427</v>
      </c>
    </row>
    <row r="97" spans="2:12" x14ac:dyDescent="0.25">
      <c r="B97" t="s">
        <v>254</v>
      </c>
      <c r="C97" s="2">
        <v>9</v>
      </c>
      <c r="E97" t="s">
        <v>254</v>
      </c>
      <c r="G97" s="2">
        <v>9</v>
      </c>
    </row>
    <row r="98" spans="2:12" x14ac:dyDescent="0.25">
      <c r="B98" t="s">
        <v>255</v>
      </c>
      <c r="C98" s="112">
        <f>+C94/C96/C97</f>
        <v>0.1260375591926394</v>
      </c>
      <c r="E98" t="s">
        <v>255</v>
      </c>
      <c r="G98" s="112">
        <f>+G94/G96/G97</f>
        <v>0.48974594429139884</v>
      </c>
    </row>
    <row r="100" spans="2:12" ht="6" customHeight="1" x14ac:dyDescent="0.25"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</row>
    <row r="101" spans="2:12" ht="6" customHeight="1" x14ac:dyDescent="0.25"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45"/>
  <sheetViews>
    <sheetView topLeftCell="A10" workbookViewId="0">
      <selection activeCell="L7" sqref="L7"/>
    </sheetView>
  </sheetViews>
  <sheetFormatPr defaultRowHeight="15" x14ac:dyDescent="0.25"/>
  <cols>
    <col min="2" max="2" width="32.28515625" customWidth="1"/>
    <col min="3" max="12" width="12.140625" customWidth="1"/>
  </cols>
  <sheetData>
    <row r="1" spans="1:12" ht="21" x14ac:dyDescent="0.35">
      <c r="A1" s="134" t="s">
        <v>301</v>
      </c>
    </row>
    <row r="3" spans="1:12" ht="22.5" customHeight="1" x14ac:dyDescent="0.25">
      <c r="B3" s="137" t="s">
        <v>278</v>
      </c>
      <c r="F3" s="4"/>
    </row>
    <row r="4" spans="1:12" ht="21" customHeight="1" x14ac:dyDescent="0.25">
      <c r="B4" s="22" t="s">
        <v>277</v>
      </c>
      <c r="C4" s="25" t="s">
        <v>229</v>
      </c>
      <c r="D4" s="25" t="s">
        <v>230</v>
      </c>
      <c r="E4" s="25" t="s">
        <v>231</v>
      </c>
      <c r="F4" s="25" t="s">
        <v>232</v>
      </c>
      <c r="G4" s="25" t="s">
        <v>233</v>
      </c>
      <c r="H4" s="25" t="s">
        <v>234</v>
      </c>
      <c r="I4" s="25" t="s">
        <v>260</v>
      </c>
      <c r="J4" s="25" t="s">
        <v>261</v>
      </c>
      <c r="K4" s="25" t="s">
        <v>308</v>
      </c>
      <c r="L4" s="25" t="s">
        <v>309</v>
      </c>
    </row>
    <row r="5" spans="1:12" x14ac:dyDescent="0.25">
      <c r="B5" t="s">
        <v>206</v>
      </c>
      <c r="C5" s="112">
        <f>+'Visa Fees, Wages'!C11*'Visa Fees, Wages'!C34/1000000000</f>
        <v>0.83199999999999996</v>
      </c>
      <c r="D5" s="112">
        <f>+'Visa Fees, Wages'!D11*'Visa Fees, Wages'!D34/1000000000</f>
        <v>1.8909090909090911</v>
      </c>
      <c r="E5" s="112">
        <f>+'Visa Fees, Wages'!E11*'Visa Fees, Wages'!E34/1000000000</f>
        <v>3.4604872251931069</v>
      </c>
      <c r="F5" s="112">
        <f>+'Visa Fees, Wages'!F11*'Visa Fees, Wages'!F34/1000000000</f>
        <v>3.3279999999999998</v>
      </c>
      <c r="G5" s="112">
        <f>+'Visa Fees, Wages'!G11*'Visa Fees, Wages'!G34/1000000000</f>
        <v>4.16</v>
      </c>
      <c r="H5" s="112">
        <f>+'Visa Fees, Wages'!H11*'Visa Fees, Wages'!H34/1000000000</f>
        <v>4.992</v>
      </c>
      <c r="I5" s="112">
        <f>+'Visa Fees, Wages'!I11*'Visa Fees, Wages'!I34/1000000000</f>
        <v>5.8239999999999998</v>
      </c>
      <c r="J5" s="112">
        <f>+'Visa Fees, Wages'!J11*'Visa Fees, Wages'!J34/1000000000</f>
        <v>6.6559999999999997</v>
      </c>
      <c r="K5" s="112">
        <f>+'Visa Fees, Wages'!K11*'Visa Fees, Wages'!K34/1000000000</f>
        <v>7.4880000000000004</v>
      </c>
      <c r="L5" s="112">
        <f>+'Visa Fees, Wages'!L11*'Visa Fees, Wages'!L34/1000000000</f>
        <v>8.32</v>
      </c>
    </row>
    <row r="6" spans="1:12" x14ac:dyDescent="0.25">
      <c r="B6" t="s">
        <v>207</v>
      </c>
      <c r="C6" s="115">
        <f>+'Visa Fees, Wages'!C12*'Visa Fees, Wages'!C18/1000000000</f>
        <v>0.75</v>
      </c>
      <c r="D6" s="115">
        <f>+'Visa Fees, Wages'!D12*'Visa Fees, Wages'!D18/1000000000</f>
        <v>1.8939393939393943</v>
      </c>
      <c r="E6" s="115">
        <f>+'Visa Fees, Wages'!E12*'Visa Fees, Wages'!E18/1000000000</f>
        <v>3.6393345216874624</v>
      </c>
      <c r="F6" s="115">
        <f>+'Visa Fees, Wages'!F12*'Visa Fees, Wages'!F18/1000000000</f>
        <v>3.375</v>
      </c>
      <c r="G6" s="115">
        <f>+'Visa Fees, Wages'!G12*'Visa Fees, Wages'!G18/1000000000</f>
        <v>4.125</v>
      </c>
      <c r="H6" s="115">
        <f>+'Visa Fees, Wages'!H12*'Visa Fees, Wages'!H18/1000000000</f>
        <v>4.875</v>
      </c>
      <c r="I6" s="115">
        <f>+'Visa Fees, Wages'!I12*'Visa Fees, Wages'!I18/1000000000</f>
        <v>5.625</v>
      </c>
      <c r="J6" s="115">
        <f>+'Visa Fees, Wages'!J12*'Visa Fees, Wages'!J18/1000000000</f>
        <v>6.375</v>
      </c>
      <c r="K6" s="115">
        <f>+'Visa Fees, Wages'!K12*'Visa Fees, Wages'!K18/1000000000</f>
        <v>7.125</v>
      </c>
      <c r="L6" s="115">
        <f>+'Visa Fees, Wages'!L12*'Visa Fees, Wages'!L18/1000000000</f>
        <v>7.875</v>
      </c>
    </row>
    <row r="7" spans="1:12" s="22" customFormat="1" x14ac:dyDescent="0.25">
      <c r="B7" s="22" t="s">
        <v>276</v>
      </c>
      <c r="C7" s="130">
        <f t="shared" ref="C7:J7" si="0">SUM(C5:C6)</f>
        <v>1.5819999999999999</v>
      </c>
      <c r="D7" s="130">
        <f t="shared" si="0"/>
        <v>3.7848484848484851</v>
      </c>
      <c r="E7" s="130">
        <f t="shared" si="0"/>
        <v>7.0998217468805693</v>
      </c>
      <c r="F7" s="130">
        <f t="shared" si="0"/>
        <v>6.7029999999999994</v>
      </c>
      <c r="G7" s="130">
        <f t="shared" si="0"/>
        <v>8.2850000000000001</v>
      </c>
      <c r="H7" s="130">
        <f t="shared" si="0"/>
        <v>9.8670000000000009</v>
      </c>
      <c r="I7" s="130">
        <f t="shared" si="0"/>
        <v>11.449</v>
      </c>
      <c r="J7" s="130">
        <f t="shared" si="0"/>
        <v>13.030999999999999</v>
      </c>
      <c r="K7" s="130">
        <f t="shared" ref="K7:L7" si="1">SUM(K5:K6)</f>
        <v>14.613</v>
      </c>
      <c r="L7" s="130">
        <f t="shared" si="1"/>
        <v>16.195</v>
      </c>
    </row>
    <row r="9" spans="1:12" ht="6" customHeight="1" x14ac:dyDescent="0.25"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 ht="6" customHeight="1" x14ac:dyDescent="0.25"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 s="135" customFormat="1" x14ac:dyDescent="0.25"/>
    <row r="12" spans="1:12" ht="22.5" customHeight="1" x14ac:dyDescent="0.25">
      <c r="B12" s="137" t="s">
        <v>282</v>
      </c>
      <c r="F12" s="4"/>
    </row>
    <row r="13" spans="1:12" s="136" customFormat="1" ht="22.5" customHeight="1" x14ac:dyDescent="0.25">
      <c r="B13" s="138" t="s">
        <v>281</v>
      </c>
      <c r="F13" s="139"/>
    </row>
    <row r="14" spans="1:12" x14ac:dyDescent="0.25">
      <c r="B14" t="s">
        <v>311</v>
      </c>
      <c r="C14" s="3">
        <f>++ROUND('Visa Fees, Wages'!C13*0.666667,-4)</f>
        <v>330000</v>
      </c>
      <c r="D14" s="3">
        <f>++ROUND('Visa Fees, Wages'!D13*0.666667,-4)</f>
        <v>800000</v>
      </c>
      <c r="E14" s="3">
        <f>++ROUND('Visa Fees, Wages'!E13*0.666667,-4)</f>
        <v>1100000</v>
      </c>
      <c r="F14" s="3">
        <f>++ROUND('Visa Fees, Wages'!F13*0.666667,-4)</f>
        <v>1430000</v>
      </c>
      <c r="G14" s="3">
        <f>++ROUND('Visa Fees, Wages'!G13*0.666667,-4)</f>
        <v>1770000</v>
      </c>
      <c r="H14" s="3">
        <f>++ROUND('Visa Fees, Wages'!H13*0.666667,-4)</f>
        <v>2100000</v>
      </c>
      <c r="I14" s="3">
        <f>++ROUND('Visa Fees, Wages'!I13*0.666667,-4)</f>
        <v>2430000</v>
      </c>
      <c r="J14" s="3">
        <f>++ROUND('Visa Fees, Wages'!J13*0.666667,-4)</f>
        <v>2770000</v>
      </c>
      <c r="K14" s="3">
        <f>++ROUND('Visa Fees, Wages'!K13*0.666667,-4)</f>
        <v>3100000</v>
      </c>
      <c r="L14" s="3">
        <f>++ROUND('Visa Fees, Wages'!L13*0.666667,-4)</f>
        <v>3430000</v>
      </c>
    </row>
    <row r="15" spans="1:12" x14ac:dyDescent="0.25">
      <c r="B15" t="s">
        <v>312</v>
      </c>
      <c r="C15" s="3">
        <f>+'Visa Fees, Wages'!C13-'Fiscal Analysis'!C14</f>
        <v>170000</v>
      </c>
      <c r="D15" s="3">
        <f>+'Visa Fees, Wages'!D13-'Fiscal Analysis'!D14</f>
        <v>400000</v>
      </c>
      <c r="E15" s="3">
        <f>+'Visa Fees, Wages'!E13-'Fiscal Analysis'!E14</f>
        <v>550000</v>
      </c>
      <c r="F15" s="3">
        <f>+'Visa Fees, Wages'!F13-'Fiscal Analysis'!F14</f>
        <v>720000</v>
      </c>
      <c r="G15" s="3">
        <f>+'Visa Fees, Wages'!G13-'Fiscal Analysis'!G14</f>
        <v>880000</v>
      </c>
      <c r="H15" s="3">
        <f>+'Visa Fees, Wages'!H13-'Fiscal Analysis'!H14</f>
        <v>1050000</v>
      </c>
      <c r="I15" s="3">
        <f>+'Visa Fees, Wages'!I13-'Fiscal Analysis'!I14</f>
        <v>1220000</v>
      </c>
      <c r="J15" s="3">
        <f>+'Visa Fees, Wages'!J13-'Fiscal Analysis'!J14</f>
        <v>1380000</v>
      </c>
      <c r="K15" s="3">
        <f>+'Visa Fees, Wages'!K13-'Fiscal Analysis'!K14</f>
        <v>1550000</v>
      </c>
      <c r="L15" s="3">
        <f>+'Visa Fees, Wages'!L13-'Fiscal Analysis'!L14</f>
        <v>1720000</v>
      </c>
    </row>
    <row r="16" spans="1:12" x14ac:dyDescent="0.25">
      <c r="B16" t="s">
        <v>313</v>
      </c>
      <c r="C16" s="3">
        <f>+C14</f>
        <v>330000</v>
      </c>
      <c r="D16" s="3">
        <f t="shared" ref="D16:L16" si="2">+D14</f>
        <v>800000</v>
      </c>
      <c r="E16" s="3">
        <f t="shared" si="2"/>
        <v>1100000</v>
      </c>
      <c r="F16" s="3">
        <f t="shared" si="2"/>
        <v>1430000</v>
      </c>
      <c r="G16" s="3">
        <f t="shared" si="2"/>
        <v>1770000</v>
      </c>
      <c r="H16" s="3">
        <f t="shared" si="2"/>
        <v>2100000</v>
      </c>
      <c r="I16" s="3">
        <f t="shared" si="2"/>
        <v>2430000</v>
      </c>
      <c r="J16" s="3">
        <f t="shared" si="2"/>
        <v>2770000</v>
      </c>
      <c r="K16" s="3">
        <f t="shared" si="2"/>
        <v>3100000</v>
      </c>
      <c r="L16" s="3">
        <f t="shared" si="2"/>
        <v>3430000</v>
      </c>
    </row>
    <row r="17" spans="2:12" ht="20.25" customHeight="1" x14ac:dyDescent="0.25">
      <c r="B17" t="s">
        <v>310</v>
      </c>
      <c r="C17" s="127">
        <v>1.33</v>
      </c>
      <c r="D17" s="127">
        <f t="shared" ref="D17" si="3">+C17+0.0125</f>
        <v>1.3425</v>
      </c>
      <c r="E17" s="127">
        <f>+D17+0.11</f>
        <v>1.4525000000000001</v>
      </c>
      <c r="F17" s="127">
        <f t="shared" ref="F17:J17" si="4">+E17+0.11</f>
        <v>1.5625000000000002</v>
      </c>
      <c r="G17" s="127">
        <f t="shared" si="4"/>
        <v>1.6725000000000003</v>
      </c>
      <c r="H17" s="127">
        <f t="shared" si="4"/>
        <v>1.7825000000000004</v>
      </c>
      <c r="I17" s="127">
        <f t="shared" si="4"/>
        <v>1.8925000000000005</v>
      </c>
      <c r="J17" s="127">
        <f t="shared" si="4"/>
        <v>2.0025000000000004</v>
      </c>
      <c r="K17" s="127">
        <f>+J17</f>
        <v>2.0025000000000004</v>
      </c>
      <c r="L17" s="127">
        <f>+K17</f>
        <v>2.0025000000000004</v>
      </c>
    </row>
    <row r="18" spans="2:12" x14ac:dyDescent="0.25">
      <c r="B18" t="s">
        <v>279</v>
      </c>
      <c r="C18" s="3">
        <f>+ROUND(C17*C16,-4)</f>
        <v>440000</v>
      </c>
      <c r="D18" s="3">
        <f t="shared" ref="D18:L18" si="5">+ROUND(D17*D16,-4)</f>
        <v>1070000</v>
      </c>
      <c r="E18" s="3">
        <f t="shared" si="5"/>
        <v>1600000</v>
      </c>
      <c r="F18" s="3">
        <f t="shared" si="5"/>
        <v>2230000</v>
      </c>
      <c r="G18" s="3">
        <f t="shared" si="5"/>
        <v>2960000</v>
      </c>
      <c r="H18" s="3">
        <f t="shared" si="5"/>
        <v>3740000</v>
      </c>
      <c r="I18" s="3">
        <f t="shared" si="5"/>
        <v>4600000</v>
      </c>
      <c r="J18" s="3">
        <f t="shared" si="5"/>
        <v>5550000</v>
      </c>
      <c r="K18" s="3">
        <f t="shared" si="5"/>
        <v>6210000</v>
      </c>
      <c r="L18" s="3">
        <f t="shared" si="5"/>
        <v>6870000</v>
      </c>
    </row>
    <row r="19" spans="2:12" x14ac:dyDescent="0.25">
      <c r="B19" t="s">
        <v>314</v>
      </c>
      <c r="C19" s="3">
        <f>+C18+C15+C14</f>
        <v>940000</v>
      </c>
      <c r="D19" s="3">
        <f t="shared" ref="D19:L19" si="6">+D18+D15+D14</f>
        <v>2270000</v>
      </c>
      <c r="E19" s="3">
        <f t="shared" si="6"/>
        <v>3250000</v>
      </c>
      <c r="F19" s="3">
        <f t="shared" si="6"/>
        <v>4380000</v>
      </c>
      <c r="G19" s="3">
        <f t="shared" si="6"/>
        <v>5610000</v>
      </c>
      <c r="H19" s="3">
        <f t="shared" si="6"/>
        <v>6890000</v>
      </c>
      <c r="I19" s="3">
        <f t="shared" si="6"/>
        <v>8250000</v>
      </c>
      <c r="J19" s="3">
        <f t="shared" si="6"/>
        <v>9700000</v>
      </c>
      <c r="K19" s="3">
        <f t="shared" si="6"/>
        <v>10860000</v>
      </c>
      <c r="L19" s="3">
        <f t="shared" si="6"/>
        <v>12020000</v>
      </c>
    </row>
    <row r="20" spans="2:12" ht="15.75" customHeight="1" x14ac:dyDescent="0.25">
      <c r="B20" s="125" t="s">
        <v>280</v>
      </c>
      <c r="C20" s="124">
        <v>15000</v>
      </c>
      <c r="D20" s="124">
        <f t="shared" ref="D20:J20" si="7">+C20</f>
        <v>15000</v>
      </c>
      <c r="E20" s="124">
        <f t="shared" si="7"/>
        <v>15000</v>
      </c>
      <c r="F20" s="124">
        <f t="shared" si="7"/>
        <v>15000</v>
      </c>
      <c r="G20" s="124">
        <f t="shared" si="7"/>
        <v>15000</v>
      </c>
      <c r="H20" s="124">
        <f t="shared" si="7"/>
        <v>15000</v>
      </c>
      <c r="I20" s="124">
        <f t="shared" si="7"/>
        <v>15000</v>
      </c>
      <c r="J20" s="124">
        <f t="shared" si="7"/>
        <v>15000</v>
      </c>
      <c r="K20" s="124">
        <f t="shared" ref="K20" si="8">+J20</f>
        <v>15000</v>
      </c>
      <c r="L20" s="124">
        <f t="shared" ref="L20" si="9">+K20</f>
        <v>15000</v>
      </c>
    </row>
    <row r="21" spans="2:12" x14ac:dyDescent="0.25">
      <c r="B21" s="22" t="s">
        <v>281</v>
      </c>
      <c r="C21" s="129">
        <f t="shared" ref="C21:J21" si="10">+C20*C18/1000000000</f>
        <v>6.6</v>
      </c>
      <c r="D21" s="129">
        <f t="shared" si="10"/>
        <v>16.05</v>
      </c>
      <c r="E21" s="129">
        <f t="shared" si="10"/>
        <v>24</v>
      </c>
      <c r="F21" s="129">
        <f t="shared" si="10"/>
        <v>33.450000000000003</v>
      </c>
      <c r="G21" s="129">
        <f t="shared" si="10"/>
        <v>44.4</v>
      </c>
      <c r="H21" s="129">
        <f t="shared" si="10"/>
        <v>56.1</v>
      </c>
      <c r="I21" s="129">
        <f t="shared" si="10"/>
        <v>69</v>
      </c>
      <c r="J21" s="129">
        <f t="shared" si="10"/>
        <v>83.25</v>
      </c>
      <c r="K21" s="129">
        <f t="shared" ref="K21:L21" si="11">+K20*K18/1000000000</f>
        <v>93.15</v>
      </c>
      <c r="L21" s="129">
        <f t="shared" si="11"/>
        <v>103.05</v>
      </c>
    </row>
    <row r="22" spans="2:12" x14ac:dyDescent="0.25">
      <c r="C22" s="126"/>
      <c r="D22" s="126"/>
      <c r="E22" s="126"/>
      <c r="F22" s="126"/>
      <c r="G22" s="126"/>
      <c r="H22" s="126"/>
      <c r="I22" s="126"/>
      <c r="J22" s="126"/>
      <c r="K22" s="126"/>
      <c r="L22" s="126"/>
    </row>
    <row r="23" spans="2:12" ht="22.5" customHeight="1" x14ac:dyDescent="0.25">
      <c r="B23" s="138" t="s">
        <v>302</v>
      </c>
      <c r="F23" s="4"/>
    </row>
    <row r="24" spans="2:12" x14ac:dyDescent="0.25">
      <c r="B24" s="22" t="s">
        <v>307</v>
      </c>
      <c r="C24" s="128">
        <f t="shared" ref="C24:J24" si="12">+C7</f>
        <v>1.5819999999999999</v>
      </c>
      <c r="D24" s="128">
        <f t="shared" si="12"/>
        <v>3.7848484848484851</v>
      </c>
      <c r="E24" s="128">
        <f t="shared" si="12"/>
        <v>7.0998217468805693</v>
      </c>
      <c r="F24" s="128">
        <f t="shared" si="12"/>
        <v>6.7029999999999994</v>
      </c>
      <c r="G24" s="128">
        <f t="shared" si="12"/>
        <v>8.2850000000000001</v>
      </c>
      <c r="H24" s="128">
        <f t="shared" si="12"/>
        <v>9.8670000000000009</v>
      </c>
      <c r="I24" s="128">
        <f t="shared" si="12"/>
        <v>11.449</v>
      </c>
      <c r="J24" s="128">
        <f t="shared" si="12"/>
        <v>13.030999999999999</v>
      </c>
      <c r="K24" s="128">
        <f t="shared" ref="K24:L24" si="13">+K7</f>
        <v>14.613</v>
      </c>
      <c r="L24" s="128">
        <f t="shared" si="13"/>
        <v>16.195</v>
      </c>
    </row>
    <row r="25" spans="2:12" ht="8.25" customHeight="1" x14ac:dyDescent="0.25"/>
    <row r="26" spans="2:12" x14ac:dyDescent="0.25">
      <c r="B26" s="22" t="s">
        <v>283</v>
      </c>
    </row>
    <row r="27" spans="2:12" x14ac:dyDescent="0.25">
      <c r="B27" s="140" t="s">
        <v>206</v>
      </c>
      <c r="C27" s="114">
        <f>+'Visa Fees, Wages'!C35*2*'Visa Fees, Wages'!C11/1000000000</f>
        <v>1.2729600000000001</v>
      </c>
      <c r="D27" s="114">
        <f>+'Visa Fees, Wages'!D35*2*'Visa Fees, Wages'!D11/1000000000</f>
        <v>2.86416</v>
      </c>
      <c r="E27" s="114">
        <f>+'Visa Fees, Wages'!E35*2*'Visa Fees, Wages'!E11/1000000000</f>
        <v>3.8188800000000001</v>
      </c>
      <c r="F27" s="114">
        <f>+'Visa Fees, Wages'!F35*2*'Visa Fees, Wages'!F11/1000000000</f>
        <v>5.0918400000000004</v>
      </c>
      <c r="G27" s="114">
        <f>+'Visa Fees, Wages'!G35*2*'Visa Fees, Wages'!G11/1000000000</f>
        <v>6.3647999999999998</v>
      </c>
      <c r="H27" s="114">
        <f>+'Visa Fees, Wages'!H35*2*'Visa Fees, Wages'!H11/1000000000</f>
        <v>7.6377600000000001</v>
      </c>
      <c r="I27" s="114">
        <f>+'Visa Fees, Wages'!I35*2*'Visa Fees, Wages'!I11/1000000000</f>
        <v>8.9107199999999995</v>
      </c>
      <c r="J27" s="114">
        <f>+'Visa Fees, Wages'!J35*2*'Visa Fees, Wages'!J11/1000000000</f>
        <v>10.183680000000001</v>
      </c>
      <c r="K27" s="114">
        <f>+'Visa Fees, Wages'!K35*2*'Visa Fees, Wages'!K11/1000000000</f>
        <v>11.45664</v>
      </c>
      <c r="L27" s="114">
        <f>+'Visa Fees, Wages'!L35*2*'Visa Fees, Wages'!L11/1000000000</f>
        <v>12.7296</v>
      </c>
    </row>
    <row r="28" spans="2:12" x14ac:dyDescent="0.25">
      <c r="B28" s="140" t="s">
        <v>207</v>
      </c>
      <c r="C28" s="114">
        <f>18000*0.153*'Visa Fees, Wages'!C12/1000000000</f>
        <v>0.82620000000000005</v>
      </c>
      <c r="D28" s="114">
        <f>18000*0.153*'Visa Fees, Wages'!D12/1000000000</f>
        <v>2.0655000000000001</v>
      </c>
      <c r="E28" s="114">
        <f>18000*0.153*'Visa Fees, Wages'!E12/1000000000</f>
        <v>2.8917000000000002</v>
      </c>
      <c r="F28" s="114">
        <f>18000*0.153*'Visa Fees, Wages'!F12/1000000000</f>
        <v>3.7179000000000002</v>
      </c>
      <c r="G28" s="114">
        <f>18000*0.153*'Visa Fees, Wages'!G12/1000000000</f>
        <v>4.5441000000000003</v>
      </c>
      <c r="H28" s="114">
        <f>18000*0.153*'Visa Fees, Wages'!H12/1000000000</f>
        <v>5.3703000000000003</v>
      </c>
      <c r="I28" s="114">
        <f>18000*0.153*'Visa Fees, Wages'!I12/1000000000</f>
        <v>6.1965000000000003</v>
      </c>
      <c r="J28" s="114">
        <f>18000*0.153*'Visa Fees, Wages'!J12/1000000000</f>
        <v>7.0227000000000004</v>
      </c>
      <c r="K28" s="114">
        <f>18000*0.153*'Visa Fees, Wages'!K12/1000000000</f>
        <v>7.8489000000000004</v>
      </c>
      <c r="L28" s="114">
        <f>18000*0.153*'Visa Fees, Wages'!L12/1000000000</f>
        <v>8.6751000000000005</v>
      </c>
    </row>
    <row r="29" spans="2:12" x14ac:dyDescent="0.25">
      <c r="B29" s="141" t="s">
        <v>285</v>
      </c>
      <c r="C29" s="121">
        <f t="shared" ref="C29:J29" si="14">SUM(C27:C28)</f>
        <v>2.0991600000000004</v>
      </c>
      <c r="D29" s="121">
        <f t="shared" si="14"/>
        <v>4.9296600000000002</v>
      </c>
      <c r="E29" s="121">
        <f t="shared" si="14"/>
        <v>6.7105800000000002</v>
      </c>
      <c r="F29" s="121">
        <f t="shared" si="14"/>
        <v>8.8097400000000015</v>
      </c>
      <c r="G29" s="121">
        <f t="shared" si="14"/>
        <v>10.908899999999999</v>
      </c>
      <c r="H29" s="121">
        <f t="shared" si="14"/>
        <v>13.00806</v>
      </c>
      <c r="I29" s="121">
        <f t="shared" si="14"/>
        <v>15.10722</v>
      </c>
      <c r="J29" s="121">
        <f t="shared" si="14"/>
        <v>17.206380000000003</v>
      </c>
      <c r="K29" s="121">
        <f t="shared" ref="K29:L29" si="15">SUM(K27:K28)</f>
        <v>19.305540000000001</v>
      </c>
      <c r="L29" s="121">
        <f t="shared" si="15"/>
        <v>21.404699999999998</v>
      </c>
    </row>
    <row r="30" spans="2:12" ht="9" customHeight="1" x14ac:dyDescent="0.25"/>
    <row r="31" spans="2:12" x14ac:dyDescent="0.25">
      <c r="B31" s="22" t="s">
        <v>284</v>
      </c>
    </row>
    <row r="32" spans="2:12" x14ac:dyDescent="0.25">
      <c r="B32" s="140" t="s">
        <v>206</v>
      </c>
      <c r="C32" s="115">
        <f>0.1*'Visa Fees, Wages'!C33*'Visa Fees, Wages'!C11/1000000000</f>
        <v>0.83199999999999996</v>
      </c>
      <c r="D32" s="115">
        <f>0.1*'Visa Fees, Wages'!D33*'Visa Fees, Wages'!D11/1000000000</f>
        <v>1.8720000000000001</v>
      </c>
      <c r="E32" s="115">
        <f>0.1*'Visa Fees, Wages'!E33*'Visa Fees, Wages'!E11/1000000000</f>
        <v>2.496</v>
      </c>
      <c r="F32" s="115">
        <f>0.1*'Visa Fees, Wages'!F33*'Visa Fees, Wages'!F11/1000000000</f>
        <v>3.3279999999999998</v>
      </c>
      <c r="G32" s="115">
        <f>0.1*'Visa Fees, Wages'!G33*'Visa Fees, Wages'!G11/1000000000</f>
        <v>4.16</v>
      </c>
      <c r="H32" s="115">
        <f>0.1*'Visa Fees, Wages'!H33*'Visa Fees, Wages'!H11/1000000000</f>
        <v>4.992</v>
      </c>
      <c r="I32" s="115">
        <f>0.1*'Visa Fees, Wages'!I33*'Visa Fees, Wages'!I11/1000000000</f>
        <v>5.8239999999999998</v>
      </c>
      <c r="J32" s="115">
        <f>0.1*'Visa Fees, Wages'!J33*'Visa Fees, Wages'!J11/1000000000</f>
        <v>6.6559999999999997</v>
      </c>
      <c r="K32" s="115">
        <f>0.1*'Visa Fees, Wages'!K33*'Visa Fees, Wages'!K11/1000000000</f>
        <v>7.4880000000000004</v>
      </c>
      <c r="L32" s="115">
        <f>0.1*'Visa Fees, Wages'!L33*'Visa Fees, Wages'!L11/1000000000</f>
        <v>8.32</v>
      </c>
    </row>
    <row r="33" spans="2:12" x14ac:dyDescent="0.25">
      <c r="B33" s="140" t="s">
        <v>207</v>
      </c>
      <c r="C33" s="115">
        <f>0.03*18000*'Visa Fees, Wages'!C12/1000000000</f>
        <v>0.16200000000000001</v>
      </c>
      <c r="D33" s="115">
        <f>0.03*18000*'Visa Fees, Wages'!D12/1000000000</f>
        <v>0.40500000000000003</v>
      </c>
      <c r="E33" s="115">
        <f>0.03*18000*'Visa Fees, Wages'!E12/1000000000</f>
        <v>0.56699999999999995</v>
      </c>
      <c r="F33" s="115">
        <f>0.03*18000*'Visa Fees, Wages'!F12/1000000000</f>
        <v>0.72899999999999998</v>
      </c>
      <c r="G33" s="115">
        <f>0.03*18000*'Visa Fees, Wages'!G12/1000000000</f>
        <v>0.89100000000000001</v>
      </c>
      <c r="H33" s="115">
        <f>0.03*18000*'Visa Fees, Wages'!H12/1000000000</f>
        <v>1.0529999999999999</v>
      </c>
      <c r="I33" s="115">
        <f>0.03*18000*'Visa Fees, Wages'!I12/1000000000</f>
        <v>1.2150000000000001</v>
      </c>
      <c r="J33" s="115">
        <f>0.03*18000*'Visa Fees, Wages'!J12/1000000000</f>
        <v>1.377</v>
      </c>
      <c r="K33" s="115">
        <f>0.03*18000*'Visa Fees, Wages'!K12/1000000000</f>
        <v>1.5389999999999999</v>
      </c>
      <c r="L33" s="115">
        <f>0.03*18000*'Visa Fees, Wages'!L12/1000000000</f>
        <v>1.7010000000000001</v>
      </c>
    </row>
    <row r="34" spans="2:12" x14ac:dyDescent="0.25">
      <c r="B34" s="141" t="s">
        <v>286</v>
      </c>
      <c r="C34" s="121">
        <f t="shared" ref="C34:J34" si="16">SUM(C32:C33)</f>
        <v>0.99399999999999999</v>
      </c>
      <c r="D34" s="121">
        <f t="shared" si="16"/>
        <v>2.2770000000000001</v>
      </c>
      <c r="E34" s="121">
        <f t="shared" si="16"/>
        <v>3.0629999999999997</v>
      </c>
      <c r="F34" s="121">
        <f t="shared" si="16"/>
        <v>4.0569999999999995</v>
      </c>
      <c r="G34" s="121">
        <f t="shared" si="16"/>
        <v>5.0510000000000002</v>
      </c>
      <c r="H34" s="121">
        <f t="shared" si="16"/>
        <v>6.0449999999999999</v>
      </c>
      <c r="I34" s="121">
        <f t="shared" si="16"/>
        <v>7.0389999999999997</v>
      </c>
      <c r="J34" s="121">
        <f t="shared" si="16"/>
        <v>8.0329999999999995</v>
      </c>
      <c r="K34" s="121">
        <f t="shared" ref="K34:L34" si="17">SUM(K32:K33)</f>
        <v>9.027000000000001</v>
      </c>
      <c r="L34" s="121">
        <f t="shared" si="17"/>
        <v>10.021000000000001</v>
      </c>
    </row>
    <row r="36" spans="2:12" x14ac:dyDescent="0.25">
      <c r="B36" s="22" t="s">
        <v>287</v>
      </c>
      <c r="C36" s="129">
        <f t="shared" ref="C36:J36" si="18">+C34+C29+C24</f>
        <v>4.67516</v>
      </c>
      <c r="D36" s="129">
        <f t="shared" si="18"/>
        <v>10.991508484848485</v>
      </c>
      <c r="E36" s="129">
        <f t="shared" si="18"/>
        <v>16.873401746880567</v>
      </c>
      <c r="F36" s="129">
        <f t="shared" si="18"/>
        <v>19.569739999999999</v>
      </c>
      <c r="G36" s="129">
        <f t="shared" si="18"/>
        <v>24.244900000000001</v>
      </c>
      <c r="H36" s="129">
        <f t="shared" si="18"/>
        <v>28.920060000000003</v>
      </c>
      <c r="I36" s="129">
        <f t="shared" si="18"/>
        <v>33.595219999999998</v>
      </c>
      <c r="J36" s="129">
        <f t="shared" si="18"/>
        <v>38.270380000000003</v>
      </c>
      <c r="K36" s="129">
        <f t="shared" ref="K36:L36" si="19">+K34+K29+K24</f>
        <v>42.945540000000001</v>
      </c>
      <c r="L36" s="129">
        <f t="shared" si="19"/>
        <v>47.620699999999999</v>
      </c>
    </row>
    <row r="37" spans="2:12" x14ac:dyDescent="0.25"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spans="2:12" ht="22.5" customHeight="1" x14ac:dyDescent="0.25">
      <c r="B38" s="138" t="s">
        <v>288</v>
      </c>
      <c r="C38" s="129">
        <f t="shared" ref="C38:J38" si="20">+C21-C36</f>
        <v>1.9248399999999997</v>
      </c>
      <c r="D38" s="129">
        <f t="shared" si="20"/>
        <v>5.0584915151515162</v>
      </c>
      <c r="E38" s="129">
        <f t="shared" si="20"/>
        <v>7.1265982531194325</v>
      </c>
      <c r="F38" s="129">
        <f t="shared" si="20"/>
        <v>13.880260000000003</v>
      </c>
      <c r="G38" s="129">
        <f t="shared" si="20"/>
        <v>20.155099999999997</v>
      </c>
      <c r="H38" s="129">
        <f t="shared" si="20"/>
        <v>27.179939999999998</v>
      </c>
      <c r="I38" s="129">
        <f t="shared" si="20"/>
        <v>35.404780000000002</v>
      </c>
      <c r="J38" s="129">
        <f t="shared" si="20"/>
        <v>44.979619999999997</v>
      </c>
      <c r="K38" s="129">
        <f t="shared" ref="K38:L38" si="21">+K21-K36</f>
        <v>50.204460000000005</v>
      </c>
      <c r="L38" s="129">
        <f t="shared" si="21"/>
        <v>55.429299999999998</v>
      </c>
    </row>
    <row r="40" spans="2:12" ht="6" customHeight="1" x14ac:dyDescent="0.25"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</row>
    <row r="41" spans="2:12" ht="6" customHeight="1" x14ac:dyDescent="0.25"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</row>
    <row r="45" spans="2:12" x14ac:dyDescent="0.25">
      <c r="H45" s="1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C4:S19"/>
  <sheetViews>
    <sheetView workbookViewId="0">
      <selection activeCell="E20" sqref="E20"/>
    </sheetView>
  </sheetViews>
  <sheetFormatPr defaultRowHeight="15" x14ac:dyDescent="0.25"/>
  <cols>
    <col min="4" max="4" width="10.5703125" style="2" bestFit="1" customWidth="1"/>
  </cols>
  <sheetData>
    <row r="4" spans="3:19" x14ac:dyDescent="0.25">
      <c r="S4" s="22" t="s">
        <v>271</v>
      </c>
    </row>
    <row r="5" spans="3:19" x14ac:dyDescent="0.25">
      <c r="S5" s="22" t="s">
        <v>272</v>
      </c>
    </row>
    <row r="6" spans="3:19" x14ac:dyDescent="0.25">
      <c r="S6" s="23" t="s">
        <v>270</v>
      </c>
    </row>
    <row r="7" spans="3:19" x14ac:dyDescent="0.25">
      <c r="D7" s="2" t="s">
        <v>269</v>
      </c>
    </row>
    <row r="8" spans="3:19" x14ac:dyDescent="0.25">
      <c r="C8" t="s">
        <v>42</v>
      </c>
      <c r="D8" s="2">
        <v>4666</v>
      </c>
      <c r="E8" s="4">
        <f t="shared" ref="E8:E15" si="0">+D8/$D$17</f>
        <v>0.37393813111075491</v>
      </c>
      <c r="F8" s="118">
        <f>+E8</f>
        <v>0.37393813111075491</v>
      </c>
      <c r="G8" s="3">
        <f>+D8</f>
        <v>4666</v>
      </c>
    </row>
    <row r="9" spans="3:19" x14ac:dyDescent="0.25">
      <c r="C9" t="s">
        <v>73</v>
      </c>
      <c r="D9" s="2">
        <v>2575</v>
      </c>
      <c r="E9" s="4">
        <f t="shared" si="0"/>
        <v>0.20636319923064594</v>
      </c>
      <c r="F9" s="118">
        <f>+E9</f>
        <v>0.20636319923064594</v>
      </c>
      <c r="G9" s="3">
        <f t="shared" ref="G9:G13" si="1">+D9</f>
        <v>2575</v>
      </c>
      <c r="H9" s="3">
        <f>SUM(G8:G9)</f>
        <v>7241</v>
      </c>
    </row>
    <row r="10" spans="3:19" x14ac:dyDescent="0.25">
      <c r="C10" t="s">
        <v>167</v>
      </c>
      <c r="D10" s="2">
        <v>568</v>
      </c>
      <c r="E10" s="4">
        <f t="shared" si="0"/>
        <v>4.5520115403109469E-2</v>
      </c>
      <c r="G10" s="3"/>
      <c r="H10" s="114">
        <f>+H9/D10</f>
        <v>12.748239436619718</v>
      </c>
    </row>
    <row r="11" spans="3:19" x14ac:dyDescent="0.25">
      <c r="C11" t="s">
        <v>124</v>
      </c>
      <c r="D11" s="2">
        <v>561</v>
      </c>
      <c r="E11" s="4">
        <f t="shared" si="0"/>
        <v>4.4959128065395093E-2</v>
      </c>
      <c r="F11" s="118">
        <f>+E11</f>
        <v>4.4959128065395093E-2</v>
      </c>
      <c r="G11" s="3">
        <f t="shared" si="1"/>
        <v>561</v>
      </c>
    </row>
    <row r="12" spans="3:19" x14ac:dyDescent="0.25">
      <c r="C12" t="s">
        <v>74</v>
      </c>
      <c r="D12" s="2">
        <v>206</v>
      </c>
      <c r="E12" s="4">
        <f t="shared" si="0"/>
        <v>1.6509055938451676E-2</v>
      </c>
      <c r="F12" s="118">
        <f>+E12</f>
        <v>1.6509055938451676E-2</v>
      </c>
      <c r="G12" s="3">
        <f t="shared" si="1"/>
        <v>206</v>
      </c>
    </row>
    <row r="13" spans="3:19" x14ac:dyDescent="0.25">
      <c r="C13" t="s">
        <v>273</v>
      </c>
      <c r="D13" s="2">
        <v>1686</v>
      </c>
      <c r="E13" s="4">
        <f t="shared" si="0"/>
        <v>0.13511780734092002</v>
      </c>
      <c r="F13" s="4">
        <f>+E13</f>
        <v>0.13511780734092002</v>
      </c>
      <c r="G13" s="3">
        <f t="shared" si="1"/>
        <v>1686</v>
      </c>
    </row>
    <row r="14" spans="3:19" x14ac:dyDescent="0.25">
      <c r="C14" t="s">
        <v>266</v>
      </c>
      <c r="D14" s="2">
        <v>335</v>
      </c>
      <c r="E14" s="4">
        <f t="shared" si="0"/>
        <v>2.6847251162045199E-2</v>
      </c>
      <c r="G14" s="3"/>
    </row>
    <row r="15" spans="3:19" x14ac:dyDescent="0.25">
      <c r="C15" t="s">
        <v>267</v>
      </c>
      <c r="D15" s="2">
        <v>195</v>
      </c>
      <c r="E15" s="4">
        <f t="shared" si="0"/>
        <v>1.5627504407757654E-2</v>
      </c>
      <c r="G15" s="3"/>
    </row>
    <row r="16" spans="3:19" x14ac:dyDescent="0.25">
      <c r="C16" t="s">
        <v>268</v>
      </c>
      <c r="D16" s="2">
        <f>+D13</f>
        <v>1686</v>
      </c>
      <c r="G16" s="3"/>
    </row>
    <row r="17" spans="3:7" x14ac:dyDescent="0.25">
      <c r="C17" s="22" t="s">
        <v>181</v>
      </c>
      <c r="D17" s="116">
        <f>SUM(D8:D16)</f>
        <v>12478</v>
      </c>
      <c r="E17" s="117">
        <f>+D17/$D$17</f>
        <v>1</v>
      </c>
      <c r="F17" s="119">
        <f>SUM(F8:F13)</f>
        <v>0.7768873216861677</v>
      </c>
      <c r="G17" s="116">
        <f>SUM(G8:G16)</f>
        <v>9694</v>
      </c>
    </row>
    <row r="18" spans="3:7" x14ac:dyDescent="0.25">
      <c r="F18" s="118">
        <f>+E10</f>
        <v>4.5520115403109469E-2</v>
      </c>
    </row>
    <row r="19" spans="3:7" x14ac:dyDescent="0.25">
      <c r="F19" s="2">
        <f>+F17/F18</f>
        <v>17.066901408450708</v>
      </c>
    </row>
  </sheetData>
  <hyperlinks>
    <hyperlink ref="S6" r:id="rId1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61"/>
  <sheetViews>
    <sheetView workbookViewId="0">
      <pane xSplit="2" ySplit="4" topLeftCell="C71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4.140625" style="35" customWidth="1"/>
    <col min="2" max="2" width="33.5703125" style="35" customWidth="1"/>
    <col min="3" max="3" width="18.140625" style="86" customWidth="1"/>
    <col min="4" max="4" width="18.140625" style="36" customWidth="1"/>
    <col min="5" max="5" width="16.85546875" style="84" customWidth="1"/>
    <col min="6" max="6" width="17.28515625" style="35" customWidth="1"/>
    <col min="7" max="16384" width="9.140625" style="35"/>
  </cols>
  <sheetData>
    <row r="1" spans="2:6" ht="18.75" x14ac:dyDescent="0.3">
      <c r="B1" s="82" t="s">
        <v>220</v>
      </c>
      <c r="C1" s="83"/>
    </row>
    <row r="2" spans="2:6" x14ac:dyDescent="0.25">
      <c r="B2" s="85" t="s">
        <v>221</v>
      </c>
    </row>
    <row r="3" spans="2:6" s="87" customFormat="1" x14ac:dyDescent="0.25">
      <c r="C3" s="88"/>
      <c r="D3" s="89"/>
      <c r="E3" s="90" t="s">
        <v>214</v>
      </c>
    </row>
    <row r="4" spans="2:6" s="87" customFormat="1" x14ac:dyDescent="0.25">
      <c r="C4" s="91" t="s">
        <v>217</v>
      </c>
      <c r="D4" s="89" t="s">
        <v>184</v>
      </c>
      <c r="E4" s="90">
        <v>10</v>
      </c>
      <c r="F4" s="87" t="s">
        <v>228</v>
      </c>
    </row>
    <row r="5" spans="2:6" s="87" customFormat="1" x14ac:dyDescent="0.25">
      <c r="B5" s="87" t="s">
        <v>167</v>
      </c>
      <c r="C5" s="88">
        <v>64767.442000000003</v>
      </c>
      <c r="D5" s="89">
        <v>329.55900000000003</v>
      </c>
      <c r="E5" s="90">
        <f t="shared" ref="E5:E36" si="0">+C5/$C$5*$E$4</f>
        <v>10</v>
      </c>
    </row>
    <row r="6" spans="2:6" x14ac:dyDescent="0.25">
      <c r="B6" s="35" t="str">
        <f>+WEO_Data!C9</f>
        <v>Aruba</v>
      </c>
      <c r="C6" s="86">
        <v>40159.781000000003</v>
      </c>
      <c r="D6" s="36">
        <v>0.112</v>
      </c>
      <c r="E6" s="84">
        <f t="shared" si="0"/>
        <v>6.2006124929250719</v>
      </c>
      <c r="F6" s="105">
        <f>+$E$27/E6</f>
        <v>0.52558513703050314</v>
      </c>
    </row>
    <row r="7" spans="2:6" x14ac:dyDescent="0.25">
      <c r="B7" s="35" t="str">
        <f>+WEO_Data!C11</f>
        <v>The Bahamas</v>
      </c>
      <c r="C7" s="86">
        <v>34421.226999999999</v>
      </c>
      <c r="D7" s="36">
        <v>0.38100000000000001</v>
      </c>
      <c r="E7" s="84">
        <f t="shared" si="0"/>
        <v>5.314587999322252</v>
      </c>
      <c r="F7" s="105">
        <f t="shared" ref="F7:F70" si="1">+$E$27/E7</f>
        <v>0.61320835541394259</v>
      </c>
    </row>
    <row r="8" spans="2:6" x14ac:dyDescent="0.25">
      <c r="B8" s="35" t="str">
        <f>+WEO_Data!C112</f>
        <v>Poland</v>
      </c>
      <c r="C8" s="86">
        <v>33747.356</v>
      </c>
      <c r="D8" s="36">
        <v>37.959000000000003</v>
      </c>
      <c r="E8" s="84">
        <f t="shared" si="0"/>
        <v>5.2105432850042153</v>
      </c>
      <c r="F8" s="105">
        <f t="shared" si="1"/>
        <v>0.62545296881924617</v>
      </c>
    </row>
    <row r="9" spans="2:6" x14ac:dyDescent="0.25">
      <c r="B9" s="35" t="str">
        <f>+WEO_Data!C63</f>
        <v>Hungary</v>
      </c>
      <c r="C9" s="86">
        <v>33707.648000000001</v>
      </c>
      <c r="D9" s="36">
        <v>9.7579999999999991</v>
      </c>
      <c r="E9" s="84">
        <f t="shared" si="0"/>
        <v>5.2044124268486627</v>
      </c>
      <c r="F9" s="105">
        <f t="shared" si="1"/>
        <v>0.62618975966522483</v>
      </c>
    </row>
    <row r="10" spans="2:6" x14ac:dyDescent="0.25">
      <c r="B10" s="35" t="str">
        <f>+WEO_Data!C141</f>
        <v>Trinidad and Tobago</v>
      </c>
      <c r="C10" s="86">
        <v>32683.907999999999</v>
      </c>
      <c r="D10" s="36">
        <v>1.381</v>
      </c>
      <c r="E10" s="84">
        <f t="shared" si="0"/>
        <v>5.046348441551852</v>
      </c>
      <c r="F10" s="105">
        <f t="shared" si="1"/>
        <v>0.64580355568250891</v>
      </c>
    </row>
    <row r="11" spans="2:6" x14ac:dyDescent="0.25">
      <c r="B11" s="35" t="str">
        <f>+WEO_Data!C83</f>
        <v>Malaysia</v>
      </c>
      <c r="C11" s="86">
        <v>32454.924999999999</v>
      </c>
      <c r="D11" s="36">
        <v>32.801000000000002</v>
      </c>
      <c r="E11" s="84">
        <f t="shared" si="0"/>
        <v>5.0109937953084511</v>
      </c>
      <c r="F11" s="105">
        <f t="shared" si="1"/>
        <v>0.65035996847936017</v>
      </c>
    </row>
    <row r="12" spans="2:6" x14ac:dyDescent="0.25">
      <c r="B12" s="35" t="str">
        <f>+WEO_Data!C122</f>
        <v>Seychelles</v>
      </c>
      <c r="C12" s="86">
        <v>31808.940999999999</v>
      </c>
      <c r="D12" s="36">
        <v>9.6000000000000002E-2</v>
      </c>
      <c r="E12" s="84">
        <f t="shared" si="0"/>
        <v>4.9112547937279967</v>
      </c>
      <c r="F12" s="105">
        <f t="shared" si="1"/>
        <v>0.66356764282092884</v>
      </c>
    </row>
    <row r="13" spans="2:6" x14ac:dyDescent="0.25">
      <c r="B13" s="35" t="str">
        <f>+WEO_Data!C129</f>
        <v>St. Kitts and Nevis</v>
      </c>
      <c r="C13" s="86">
        <v>31095.01</v>
      </c>
      <c r="D13" s="36">
        <v>5.7000000000000002E-2</v>
      </c>
      <c r="E13" s="84">
        <f t="shared" si="0"/>
        <v>4.80102487296009</v>
      </c>
      <c r="F13" s="105">
        <f t="shared" si="1"/>
        <v>0.67880293333238995</v>
      </c>
    </row>
    <row r="14" spans="2:6" x14ac:dyDescent="0.25">
      <c r="B14" s="35" t="str">
        <f>+WEO_Data!C115</f>
        <v>Russia</v>
      </c>
      <c r="C14" s="86">
        <v>30284.089</v>
      </c>
      <c r="D14" s="36">
        <v>143.89599999999999</v>
      </c>
      <c r="E14" s="84">
        <f t="shared" si="0"/>
        <v>4.6758198355278564</v>
      </c>
      <c r="F14" s="105">
        <f t="shared" si="1"/>
        <v>0.6969793279896912</v>
      </c>
    </row>
    <row r="15" spans="2:6" x14ac:dyDescent="0.25">
      <c r="B15" s="35" t="str">
        <f>+WEO_Data!C6</f>
        <v>Antigua and Barbuda</v>
      </c>
      <c r="C15" s="86">
        <v>29297.807000000001</v>
      </c>
      <c r="D15" s="36">
        <v>9.2999999999999999E-2</v>
      </c>
      <c r="E15" s="84">
        <f t="shared" si="0"/>
        <v>4.5235393116189462</v>
      </c>
      <c r="F15" s="105">
        <f t="shared" si="1"/>
        <v>0.72044245495917136</v>
      </c>
    </row>
    <row r="16" spans="2:6" x14ac:dyDescent="0.25">
      <c r="B16" s="35" t="str">
        <f>+WEO_Data!C70</f>
        <v>Kazakhstan</v>
      </c>
      <c r="C16" s="86">
        <v>28514.710999999999</v>
      </c>
      <c r="D16" s="36">
        <v>18.736999999999998</v>
      </c>
      <c r="E16" s="84">
        <f t="shared" si="0"/>
        <v>4.4026304142133634</v>
      </c>
      <c r="F16" s="105">
        <f t="shared" si="1"/>
        <v>0.74022787746296981</v>
      </c>
    </row>
    <row r="17" spans="1:6" x14ac:dyDescent="0.25">
      <c r="B17" s="35" t="str">
        <f>+WEO_Data!C114</f>
        <v>Romania</v>
      </c>
      <c r="C17" s="86">
        <v>27753.067999999999</v>
      </c>
      <c r="D17" s="36">
        <v>19.521999999999998</v>
      </c>
      <c r="E17" s="84">
        <f t="shared" si="0"/>
        <v>4.2850338291884364</v>
      </c>
      <c r="F17" s="105">
        <f t="shared" si="1"/>
        <v>0.76054236598274472</v>
      </c>
    </row>
    <row r="18" spans="1:6" x14ac:dyDescent="0.25">
      <c r="B18" s="35" t="str">
        <f>+WEO_Data!C40</f>
        <v>Croatia</v>
      </c>
      <c r="C18" s="86">
        <v>27579.983</v>
      </c>
      <c r="D18" s="36">
        <v>4.0670000000000002</v>
      </c>
      <c r="E18" s="84">
        <f t="shared" si="0"/>
        <v>4.2583097538420613</v>
      </c>
      <c r="F18" s="105">
        <f t="shared" si="1"/>
        <v>0.76531533757653147</v>
      </c>
    </row>
    <row r="19" spans="1:6" x14ac:dyDescent="0.25">
      <c r="B19" s="35" t="str">
        <f>+WEO_Data!C143</f>
        <v>Turkey</v>
      </c>
      <c r="C19" s="86">
        <v>27390.975999999999</v>
      </c>
      <c r="D19" s="36">
        <v>83.022999999999996</v>
      </c>
      <c r="E19" s="84">
        <f t="shared" si="0"/>
        <v>4.2291273445692044</v>
      </c>
      <c r="F19" s="105">
        <f t="shared" si="1"/>
        <v>0.77059627229055294</v>
      </c>
    </row>
    <row r="20" spans="1:6" x14ac:dyDescent="0.25">
      <c r="B20" s="35" t="str">
        <f>+WEO_Data!C107</f>
        <v>Panama</v>
      </c>
      <c r="C20" s="86">
        <v>27304.786</v>
      </c>
      <c r="D20" s="36">
        <v>4.2190000000000003</v>
      </c>
      <c r="E20" s="84">
        <f t="shared" si="0"/>
        <v>4.2158197323896163</v>
      </c>
      <c r="F20" s="105">
        <f t="shared" si="1"/>
        <v>0.77302872837018377</v>
      </c>
    </row>
    <row r="21" spans="1:6" x14ac:dyDescent="0.25">
      <c r="B21" s="35" t="str">
        <f>+WEO_Data!C32</f>
        <v>Chile</v>
      </c>
      <c r="C21" s="86">
        <v>27058.777999999998</v>
      </c>
      <c r="D21" s="36">
        <v>18.736000000000001</v>
      </c>
      <c r="E21" s="84">
        <f t="shared" si="0"/>
        <v>4.1778364506043015</v>
      </c>
      <c r="F21" s="105">
        <f t="shared" si="1"/>
        <v>0.78005680818254242</v>
      </c>
    </row>
    <row r="22" spans="1:6" x14ac:dyDescent="0.25">
      <c r="B22" s="35" t="str">
        <f>+WEO_Data!C88</f>
        <v>Mauritius</v>
      </c>
      <c r="C22" s="86">
        <v>25029.41</v>
      </c>
      <c r="D22" s="36">
        <v>1.2669999999999999</v>
      </c>
      <c r="E22" s="84">
        <f t="shared" si="0"/>
        <v>3.8645049467910124</v>
      </c>
      <c r="F22" s="105">
        <f t="shared" si="1"/>
        <v>0.84330329800023252</v>
      </c>
    </row>
    <row r="23" spans="1:6" x14ac:dyDescent="0.25">
      <c r="B23" s="35" t="str">
        <f>+WEO_Data!C24</f>
        <v>Bulgaria</v>
      </c>
      <c r="C23" s="86">
        <v>24484.648000000001</v>
      </c>
      <c r="D23" s="36">
        <v>6.97</v>
      </c>
      <c r="E23" s="84">
        <f t="shared" si="0"/>
        <v>3.7803944765952</v>
      </c>
      <c r="F23" s="105">
        <f t="shared" si="1"/>
        <v>0.8620660586993123</v>
      </c>
    </row>
    <row r="24" spans="1:6" x14ac:dyDescent="0.25">
      <c r="A24" s="146" t="s">
        <v>226</v>
      </c>
      <c r="B24" s="12" t="str">
        <f>+WEO_Data!C149</f>
        <v>Uruguay</v>
      </c>
      <c r="C24" s="62">
        <v>24051.827000000001</v>
      </c>
      <c r="D24" s="13">
        <v>3.5190000000000001</v>
      </c>
      <c r="E24" s="57">
        <f t="shared" si="0"/>
        <v>3.713567535985133</v>
      </c>
      <c r="F24" s="105">
        <f t="shared" si="1"/>
        <v>0.87757923753567646</v>
      </c>
    </row>
    <row r="25" spans="1:6" x14ac:dyDescent="0.25">
      <c r="A25" s="146"/>
      <c r="B25" s="12" t="str">
        <f>+WEO_Data!C84</f>
        <v>Maldives</v>
      </c>
      <c r="C25" s="62">
        <v>23154.141</v>
      </c>
      <c r="D25" s="13">
        <v>0.372</v>
      </c>
      <c r="E25" s="57">
        <f t="shared" si="0"/>
        <v>3.574966107199355</v>
      </c>
      <c r="F25" s="105">
        <f t="shared" si="1"/>
        <v>0.91160298280985663</v>
      </c>
    </row>
    <row r="26" spans="1:6" x14ac:dyDescent="0.25">
      <c r="A26" s="146"/>
      <c r="B26" s="12" t="str">
        <f>+WEO_Data!C47</f>
        <v>Equatorial Guinea</v>
      </c>
      <c r="C26" s="62">
        <v>21441.148000000001</v>
      </c>
      <c r="D26" s="13">
        <v>1.36</v>
      </c>
      <c r="E26" s="57">
        <f t="shared" si="0"/>
        <v>3.3104824488822642</v>
      </c>
      <c r="F26" s="105">
        <f t="shared" si="1"/>
        <v>0.98443348275941178</v>
      </c>
    </row>
    <row r="27" spans="1:6" x14ac:dyDescent="0.25">
      <c r="A27" s="146"/>
      <c r="B27" s="33" t="str">
        <f>+WEO_Data!C89</f>
        <v>Mexico</v>
      </c>
      <c r="C27" s="97">
        <v>21107.383999999998</v>
      </c>
      <c r="D27" s="34">
        <v>125.929</v>
      </c>
      <c r="E27" s="98">
        <f t="shared" si="0"/>
        <v>3.2589497667670737</v>
      </c>
      <c r="F27" s="105">
        <f t="shared" si="1"/>
        <v>1</v>
      </c>
    </row>
    <row r="28" spans="1:6" x14ac:dyDescent="0.25">
      <c r="A28" s="146"/>
      <c r="B28" s="12" t="str">
        <f>+WEO_Data!C15</f>
        <v>Belarus</v>
      </c>
      <c r="C28" s="62">
        <v>20820.204000000002</v>
      </c>
      <c r="D28" s="13">
        <v>9.41</v>
      </c>
      <c r="E28" s="57">
        <f t="shared" si="0"/>
        <v>3.2146095873293867</v>
      </c>
      <c r="F28" s="105">
        <f t="shared" si="1"/>
        <v>1.0137933326685944</v>
      </c>
    </row>
    <row r="29" spans="1:6" x14ac:dyDescent="0.25">
      <c r="A29" s="146"/>
      <c r="B29" s="12" t="str">
        <f>+WEO_Data!C137</f>
        <v>Thailand</v>
      </c>
      <c r="C29" s="62">
        <v>20474.412</v>
      </c>
      <c r="D29" s="13">
        <v>67.912999999999997</v>
      </c>
      <c r="E29" s="57">
        <f t="shared" si="0"/>
        <v>3.161219799293602</v>
      </c>
      <c r="F29" s="105">
        <f t="shared" si="1"/>
        <v>1.0309152712175567</v>
      </c>
    </row>
    <row r="30" spans="1:6" x14ac:dyDescent="0.25">
      <c r="A30" s="146"/>
      <c r="B30" s="12" t="str">
        <f>+WEO_Data!C7</f>
        <v>Argentina</v>
      </c>
      <c r="C30" s="62">
        <v>20425.288</v>
      </c>
      <c r="D30" s="13">
        <v>45.052</v>
      </c>
      <c r="E30" s="57">
        <f t="shared" si="0"/>
        <v>3.1536351242650591</v>
      </c>
      <c r="F30" s="105">
        <f t="shared" si="1"/>
        <v>1.0333946821214954</v>
      </c>
    </row>
    <row r="31" spans="1:6" x14ac:dyDescent="0.25">
      <c r="A31" s="146"/>
      <c r="B31" s="12" t="str">
        <f>+WEO_Data!C144</f>
        <v>Turkmenistan</v>
      </c>
      <c r="C31" s="62">
        <v>20409.109</v>
      </c>
      <c r="D31" s="13">
        <v>5.9720000000000004</v>
      </c>
      <c r="E31" s="57">
        <f t="shared" si="0"/>
        <v>3.1511371099077836</v>
      </c>
      <c r="F31" s="105">
        <f t="shared" si="1"/>
        <v>1.0342138894941468</v>
      </c>
    </row>
    <row r="32" spans="1:6" x14ac:dyDescent="0.25">
      <c r="A32" s="146"/>
      <c r="B32" s="12" t="str">
        <f>+WEO_Data!C93</f>
        <v>Montenegro</v>
      </c>
      <c r="C32" s="62">
        <v>19907.849999999999</v>
      </c>
      <c r="D32" s="13">
        <v>0.625</v>
      </c>
      <c r="E32" s="57">
        <f t="shared" si="0"/>
        <v>3.0737434404156332</v>
      </c>
      <c r="F32" s="105">
        <f t="shared" si="1"/>
        <v>1.0602543217876366</v>
      </c>
    </row>
    <row r="33" spans="1:6" x14ac:dyDescent="0.25">
      <c r="A33" s="146"/>
      <c r="B33" s="45" t="str">
        <f>+WEO_Data!C33</f>
        <v>China</v>
      </c>
      <c r="C33" s="99">
        <v>19519.842000000001</v>
      </c>
      <c r="D33" s="46">
        <v>1400.174</v>
      </c>
      <c r="E33" s="100">
        <f t="shared" si="0"/>
        <v>3.0138355626272846</v>
      </c>
      <c r="F33" s="105">
        <f t="shared" si="1"/>
        <v>1.0813296542051927</v>
      </c>
    </row>
    <row r="34" spans="1:6" x14ac:dyDescent="0.25">
      <c r="A34" s="146"/>
      <c r="B34" s="12" t="str">
        <f>+WEO_Data!C43</f>
        <v>Dominican Republic</v>
      </c>
      <c r="C34" s="62">
        <v>19515.919000000002</v>
      </c>
      <c r="D34" s="13">
        <v>10.374000000000001</v>
      </c>
      <c r="E34" s="57">
        <f t="shared" si="0"/>
        <v>3.0132298570630596</v>
      </c>
      <c r="F34" s="105">
        <f t="shared" si="1"/>
        <v>1.0815470181035285</v>
      </c>
    </row>
    <row r="35" spans="1:6" x14ac:dyDescent="0.25">
      <c r="A35" s="146"/>
      <c r="B35" s="12" t="str">
        <f>+WEO_Data!C52</f>
        <v>Gabon</v>
      </c>
      <c r="C35" s="62">
        <v>19158.805</v>
      </c>
      <c r="D35" s="13">
        <v>2.08</v>
      </c>
      <c r="E35" s="57">
        <f t="shared" si="0"/>
        <v>2.9580919684924414</v>
      </c>
      <c r="F35" s="105">
        <f>+$E$27/E35</f>
        <v>1.1017067087430554</v>
      </c>
    </row>
    <row r="36" spans="1:6" x14ac:dyDescent="0.25">
      <c r="A36" s="146"/>
      <c r="B36" s="12" t="str">
        <f>+WEO_Data!C14</f>
        <v>Barbados</v>
      </c>
      <c r="C36" s="62">
        <v>18797.633999999998</v>
      </c>
      <c r="D36" s="13">
        <v>0.28699999999999998</v>
      </c>
      <c r="E36" s="57">
        <f t="shared" si="0"/>
        <v>2.9023276849501016</v>
      </c>
      <c r="F36" s="105">
        <f t="shared" si="1"/>
        <v>1.1228745064405445</v>
      </c>
    </row>
    <row r="37" spans="1:6" x14ac:dyDescent="0.25">
      <c r="A37" s="146"/>
      <c r="B37" s="12" t="str">
        <f>+WEO_Data!C10</f>
        <v>Azerbaijan</v>
      </c>
      <c r="C37" s="62">
        <v>18793.767</v>
      </c>
      <c r="D37" s="13">
        <v>10.058999999999999</v>
      </c>
      <c r="E37" s="57">
        <f t="shared" ref="E37:E68" si="2">+C37/$C$5*$E$4</f>
        <v>2.9017306257054276</v>
      </c>
      <c r="F37" s="105">
        <f t="shared" si="1"/>
        <v>1.1231055487705046</v>
      </c>
    </row>
    <row r="38" spans="1:6" x14ac:dyDescent="0.25">
      <c r="A38" s="146"/>
      <c r="B38" s="12" t="str">
        <f>+WEO_Data!C21</f>
        <v>Botswana</v>
      </c>
      <c r="C38" s="62">
        <v>18653.684000000001</v>
      </c>
      <c r="D38" s="13">
        <v>2.3780000000000001</v>
      </c>
      <c r="E38" s="57">
        <f t="shared" si="2"/>
        <v>2.8801020117484337</v>
      </c>
      <c r="F38" s="105">
        <f t="shared" si="1"/>
        <v>1.1315397001471665</v>
      </c>
    </row>
    <row r="39" spans="1:6" x14ac:dyDescent="0.25">
      <c r="A39" s="146"/>
      <c r="B39" s="12" t="str">
        <f>+WEO_Data!C121</f>
        <v>Serbia</v>
      </c>
      <c r="C39" s="62">
        <v>18566.663</v>
      </c>
      <c r="D39" s="13">
        <v>6.9649999999999999</v>
      </c>
      <c r="E39" s="57">
        <f t="shared" si="2"/>
        <v>2.8666660943626581</v>
      </c>
      <c r="F39" s="105">
        <f t="shared" si="1"/>
        <v>1.136843168855922</v>
      </c>
    </row>
    <row r="40" spans="1:6" x14ac:dyDescent="0.25">
      <c r="A40" s="146"/>
      <c r="B40" s="12" t="str">
        <f>+WEO_Data!C66</f>
        <v>Islamic Republic of Iran</v>
      </c>
      <c r="C40" s="62">
        <v>18504.692999999999</v>
      </c>
      <c r="D40" s="13">
        <v>83.269000000000005</v>
      </c>
      <c r="E40" s="57">
        <f t="shared" si="2"/>
        <v>2.8570980153886576</v>
      </c>
      <c r="F40" s="105">
        <f t="shared" si="1"/>
        <v>1.1406503204349296</v>
      </c>
    </row>
    <row r="41" spans="1:6" x14ac:dyDescent="0.25">
      <c r="A41" s="146"/>
      <c r="B41" s="12" t="str">
        <f>+WEO_Data!C38</f>
        <v>Costa Rica</v>
      </c>
      <c r="C41" s="62">
        <v>18182.509999999998</v>
      </c>
      <c r="D41" s="13">
        <v>5.0830000000000002</v>
      </c>
      <c r="E41" s="57">
        <f t="shared" si="2"/>
        <v>2.807353423036222</v>
      </c>
      <c r="F41" s="105">
        <f t="shared" si="1"/>
        <v>1.1608619492028329</v>
      </c>
    </row>
    <row r="42" spans="1:6" x14ac:dyDescent="0.25">
      <c r="A42" s="146"/>
      <c r="B42" s="12" t="str">
        <f>+WEO_Data!C67</f>
        <v>Iraq</v>
      </c>
      <c r="C42" s="62">
        <v>18008.031999999999</v>
      </c>
      <c r="D42" s="13">
        <v>39.115000000000002</v>
      </c>
      <c r="E42" s="57">
        <f t="shared" si="2"/>
        <v>2.7804142704910282</v>
      </c>
      <c r="F42" s="105">
        <f t="shared" si="1"/>
        <v>1.1721094231729485</v>
      </c>
    </row>
    <row r="43" spans="1:6" x14ac:dyDescent="0.25">
      <c r="A43" s="146"/>
      <c r="B43" s="12" t="str">
        <f>+WEO_Data!C56</f>
        <v>Grenada</v>
      </c>
      <c r="C43" s="62">
        <v>17070.681</v>
      </c>
      <c r="D43" s="13">
        <v>0.109</v>
      </c>
      <c r="E43" s="57">
        <f t="shared" si="2"/>
        <v>2.6356886226879239</v>
      </c>
      <c r="F43" s="105">
        <f t="shared" si="1"/>
        <v>1.2364699451650463</v>
      </c>
    </row>
    <row r="44" spans="1:6" x14ac:dyDescent="0.25">
      <c r="A44" s="146"/>
      <c r="B44" s="33" t="str">
        <f>+WEO_Data!C22</f>
        <v>Brazil</v>
      </c>
      <c r="C44" s="97">
        <v>16662.214</v>
      </c>
      <c r="D44" s="34">
        <v>209.791</v>
      </c>
      <c r="E44" s="98">
        <f t="shared" si="2"/>
        <v>2.5726219046909398</v>
      </c>
      <c r="F44" s="105">
        <f t="shared" si="1"/>
        <v>1.2667814733384171</v>
      </c>
    </row>
    <row r="45" spans="1:6" x14ac:dyDescent="0.25">
      <c r="A45" s="146"/>
      <c r="B45" s="12" t="str">
        <f>+WEO_Data!C103</f>
        <v>North Macedonia</v>
      </c>
      <c r="C45" s="62">
        <v>16455.79</v>
      </c>
      <c r="D45" s="13">
        <v>2.0790000000000002</v>
      </c>
      <c r="E45" s="57">
        <f t="shared" si="2"/>
        <v>2.5407503356393168</v>
      </c>
      <c r="F45" s="105">
        <f t="shared" si="1"/>
        <v>1.2826721779993546</v>
      </c>
    </row>
    <row r="46" spans="1:6" x14ac:dyDescent="0.25">
      <c r="A46" s="146"/>
      <c r="B46" s="12" t="str">
        <f>+WEO_Data!C4</f>
        <v>Algeria</v>
      </c>
      <c r="C46" s="62">
        <v>15765.504000000001</v>
      </c>
      <c r="D46" s="13">
        <v>43.427</v>
      </c>
      <c r="E46" s="57">
        <f t="shared" si="2"/>
        <v>2.4341711689030423</v>
      </c>
      <c r="F46" s="105">
        <f t="shared" si="1"/>
        <v>1.3388334429397244</v>
      </c>
    </row>
    <row r="47" spans="1:6" x14ac:dyDescent="0.25">
      <c r="A47" s="146"/>
      <c r="B47" s="12" t="str">
        <f>+WEO_Data!C34</f>
        <v>Colombia</v>
      </c>
      <c r="C47" s="62">
        <v>15575.825000000001</v>
      </c>
      <c r="D47" s="13">
        <v>50.381999999999998</v>
      </c>
      <c r="E47" s="57">
        <f t="shared" si="2"/>
        <v>2.40488500379558</v>
      </c>
      <c r="F47" s="105">
        <f t="shared" si="1"/>
        <v>1.3551374646286791</v>
      </c>
    </row>
    <row r="48" spans="1:6" x14ac:dyDescent="0.25">
      <c r="A48" s="146"/>
      <c r="B48" s="12" t="str">
        <f>+WEO_Data!C133</f>
        <v>Suriname</v>
      </c>
      <c r="C48" s="62">
        <v>15525.825000000001</v>
      </c>
      <c r="D48" s="13">
        <v>0.59799999999999998</v>
      </c>
      <c r="E48" s="57">
        <f t="shared" si="2"/>
        <v>2.3971650756254972</v>
      </c>
      <c r="F48" s="105">
        <f t="shared" si="1"/>
        <v>1.3595016045846193</v>
      </c>
    </row>
    <row r="49" spans="1:9" x14ac:dyDescent="0.25">
      <c r="A49" s="146"/>
      <c r="B49" s="12" t="str">
        <f>+WEO_Data!C106</f>
        <v>Palau</v>
      </c>
      <c r="C49" s="62">
        <v>15368.644</v>
      </c>
      <c r="D49" s="13">
        <v>1.9E-2</v>
      </c>
      <c r="E49" s="57">
        <f t="shared" si="2"/>
        <v>2.3728965550314616</v>
      </c>
      <c r="F49" s="105">
        <f t="shared" si="1"/>
        <v>1.37340574744265</v>
      </c>
    </row>
    <row r="50" spans="1:9" x14ac:dyDescent="0.25">
      <c r="A50" s="146"/>
      <c r="B50" s="12" t="str">
        <f>+WEO_Data!C77</f>
        <v>Lebanon</v>
      </c>
      <c r="C50" s="62">
        <v>15208.308000000001</v>
      </c>
      <c r="D50" s="13">
        <v>6.0659999999999998</v>
      </c>
      <c r="E50" s="57">
        <f t="shared" si="2"/>
        <v>2.3481409069698937</v>
      </c>
      <c r="F50" s="105">
        <f t="shared" si="1"/>
        <v>1.3878850954359945</v>
      </c>
    </row>
    <row r="51" spans="1:9" x14ac:dyDescent="0.25">
      <c r="A51" s="146"/>
      <c r="B51" s="12" t="str">
        <f>+WEO_Data!C130</f>
        <v>St. Lucia</v>
      </c>
      <c r="C51" s="62">
        <v>15000.51</v>
      </c>
      <c r="D51" s="13">
        <v>0.17799999999999999</v>
      </c>
      <c r="E51" s="57">
        <f t="shared" si="2"/>
        <v>2.3160571942921568</v>
      </c>
      <c r="F51" s="105">
        <f t="shared" si="1"/>
        <v>1.4071110915562202</v>
      </c>
    </row>
    <row r="52" spans="1:9" x14ac:dyDescent="0.25">
      <c r="A52" s="146"/>
      <c r="B52" s="12" t="str">
        <f>+WEO_Data!C110</f>
        <v>Peru</v>
      </c>
      <c r="C52" s="62">
        <v>14892.187</v>
      </c>
      <c r="D52" s="13">
        <v>32.496000000000002</v>
      </c>
      <c r="E52" s="57">
        <f t="shared" si="2"/>
        <v>2.2993322787087993</v>
      </c>
      <c r="F52" s="105">
        <f t="shared" si="1"/>
        <v>1.417346156074994</v>
      </c>
    </row>
    <row r="53" spans="1:9" x14ac:dyDescent="0.25">
      <c r="A53" s="146"/>
      <c r="B53" s="12" t="str">
        <f>+WEO_Data!C92</f>
        <v>Mongolia</v>
      </c>
      <c r="C53" s="62">
        <v>14269.855</v>
      </c>
      <c r="D53" s="13">
        <v>3.3</v>
      </c>
      <c r="E53" s="57">
        <f t="shared" si="2"/>
        <v>2.2032451119499203</v>
      </c>
      <c r="F53" s="105">
        <f t="shared" si="1"/>
        <v>1.4791589683286901</v>
      </c>
    </row>
    <row r="54" spans="1:9" x14ac:dyDescent="0.25">
      <c r="A54" s="146"/>
      <c r="B54" s="12" t="str">
        <f>+WEO_Data!C20</f>
        <v>Bosnia and Herzegovina</v>
      </c>
      <c r="C54" s="62">
        <v>14163.683999999999</v>
      </c>
      <c r="D54" s="13">
        <v>3.5019999999999998</v>
      </c>
      <c r="E54" s="57">
        <f t="shared" si="2"/>
        <v>2.1868524620750036</v>
      </c>
      <c r="F54" s="105">
        <f t="shared" si="1"/>
        <v>1.4902467465385416</v>
      </c>
    </row>
    <row r="55" spans="1:9" x14ac:dyDescent="0.25">
      <c r="A55" s="146"/>
      <c r="B55" s="12" t="str">
        <f>+WEO_Data!C3</f>
        <v>Albania</v>
      </c>
      <c r="C55" s="62">
        <v>14101.960999999999</v>
      </c>
      <c r="D55" s="13">
        <v>2.87</v>
      </c>
      <c r="E55" s="57">
        <f t="shared" si="2"/>
        <v>2.1773225195461632</v>
      </c>
      <c r="F55" s="105">
        <f t="shared" si="1"/>
        <v>1.4967694209337268</v>
      </c>
    </row>
    <row r="56" spans="1:9" x14ac:dyDescent="0.25">
      <c r="A56" s="146"/>
      <c r="B56" s="12" t="str">
        <f>+WEO_Data!C45</f>
        <v>Egypt</v>
      </c>
      <c r="C56" s="62">
        <v>14028.031999999999</v>
      </c>
      <c r="D56" s="13">
        <v>99.210999999999999</v>
      </c>
      <c r="E56" s="57">
        <f t="shared" si="2"/>
        <v>2.1659079881524419</v>
      </c>
      <c r="F56" s="105">
        <f t="shared" si="1"/>
        <v>1.5046575314342028</v>
      </c>
    </row>
    <row r="57" spans="1:9" x14ac:dyDescent="0.25">
      <c r="A57" s="146"/>
      <c r="B57" s="33" t="str">
        <f>+WEO_Data!C65</f>
        <v>Indonesia</v>
      </c>
      <c r="C57" s="97">
        <v>14019.434999999999</v>
      </c>
      <c r="D57" s="34">
        <v>266.99799999999999</v>
      </c>
      <c r="E57" s="98">
        <f t="shared" si="2"/>
        <v>2.1645806237028782</v>
      </c>
      <c r="F57" s="105">
        <f t="shared" si="1"/>
        <v>1.5055802177477196</v>
      </c>
    </row>
    <row r="58" spans="1:9" x14ac:dyDescent="0.25">
      <c r="A58" s="146"/>
      <c r="B58" s="12" t="str">
        <f>+WEO_Data!C128</f>
        <v>Sri Lanka</v>
      </c>
      <c r="C58" s="62">
        <v>13954.324000000001</v>
      </c>
      <c r="D58" s="13">
        <v>21.934000000000001</v>
      </c>
      <c r="E58" s="57">
        <f t="shared" si="2"/>
        <v>2.1545275788412335</v>
      </c>
      <c r="F58" s="105">
        <f t="shared" si="1"/>
        <v>1.5126052684458233</v>
      </c>
    </row>
    <row r="59" spans="1:9" x14ac:dyDescent="0.25">
      <c r="A59" s="146"/>
      <c r="B59" s="12" t="str">
        <f>+WEO_Data!C109</f>
        <v>Paraguay</v>
      </c>
      <c r="C59" s="62">
        <v>13912.573</v>
      </c>
      <c r="D59" s="13">
        <v>7.1529999999999996</v>
      </c>
      <c r="E59" s="57">
        <f t="shared" si="2"/>
        <v>2.1480812844206505</v>
      </c>
      <c r="F59" s="105">
        <f t="shared" si="1"/>
        <v>1.5171445281904361</v>
      </c>
    </row>
    <row r="60" spans="1:9" x14ac:dyDescent="0.25">
      <c r="A60" s="146"/>
      <c r="B60" s="12" t="str">
        <f>+WEO_Data!C126</f>
        <v>South Africa</v>
      </c>
      <c r="C60" s="62">
        <v>13865.191999999999</v>
      </c>
      <c r="D60" s="13">
        <v>58.643000000000001</v>
      </c>
      <c r="E60" s="57">
        <f t="shared" si="2"/>
        <v>2.1407657260881168</v>
      </c>
      <c r="F60" s="105">
        <f t="shared" si="1"/>
        <v>1.5223290092196342</v>
      </c>
    </row>
    <row r="61" spans="1:9" x14ac:dyDescent="0.25">
      <c r="A61" s="146"/>
      <c r="B61" s="12" t="str">
        <f>+WEO_Data!C142</f>
        <v>Tunisia</v>
      </c>
      <c r="C61" s="62">
        <v>12800.789000000001</v>
      </c>
      <c r="D61" s="13">
        <v>11.782999999999999</v>
      </c>
      <c r="E61" s="57">
        <f t="shared" si="2"/>
        <v>1.9764234320077054</v>
      </c>
      <c r="F61" s="105">
        <f t="shared" si="1"/>
        <v>1.6489127349884445</v>
      </c>
      <c r="G61" s="62">
        <f>AVERAGE(C24:C61)</f>
        <v>17424.585394736845</v>
      </c>
      <c r="H61" s="13">
        <f>SUM(D24:D61)</f>
        <v>2640.474999999999</v>
      </c>
      <c r="I61" s="14">
        <f>+D27/H61</f>
        <v>4.7691797877275885E-2</v>
      </c>
    </row>
    <row r="62" spans="1:9" x14ac:dyDescent="0.25">
      <c r="A62" s="145" t="s">
        <v>227</v>
      </c>
      <c r="B62" s="6" t="str">
        <f>+WEO_Data!C98</f>
        <v>Nauru</v>
      </c>
      <c r="C62" s="61">
        <v>12432.891</v>
      </c>
      <c r="D62" s="7">
        <v>1.2999999999999999E-2</v>
      </c>
      <c r="E62" s="56">
        <f t="shared" si="2"/>
        <v>1.9196205093293632</v>
      </c>
      <c r="F62" s="105">
        <f t="shared" si="1"/>
        <v>1.6977052239901402</v>
      </c>
    </row>
    <row r="63" spans="1:9" x14ac:dyDescent="0.25">
      <c r="A63" s="145"/>
      <c r="B63" s="6" t="str">
        <f>+WEO_Data!C131</f>
        <v>St. Vincent and the Grenadines</v>
      </c>
      <c r="C63" s="61">
        <v>12430.869000000001</v>
      </c>
      <c r="D63" s="7">
        <v>0.11</v>
      </c>
      <c r="E63" s="56">
        <f t="shared" si="2"/>
        <v>1.9193083154341652</v>
      </c>
      <c r="F63" s="105">
        <f t="shared" si="1"/>
        <v>1.6979813720183197</v>
      </c>
    </row>
    <row r="64" spans="1:9" x14ac:dyDescent="0.25">
      <c r="A64" s="145"/>
      <c r="B64" s="6" t="str">
        <f>+WEO_Data!C54</f>
        <v>Georgia</v>
      </c>
      <c r="C64" s="61">
        <v>12282</v>
      </c>
      <c r="D64" s="7">
        <v>3.6930000000000001</v>
      </c>
      <c r="E64" s="56">
        <f t="shared" si="2"/>
        <v>1.8963231556991242</v>
      </c>
      <c r="F64" s="105">
        <f t="shared" si="1"/>
        <v>1.7185624491125222</v>
      </c>
    </row>
    <row r="65" spans="1:6" x14ac:dyDescent="0.25">
      <c r="A65" s="145"/>
      <c r="B65" s="6" t="str">
        <f>+WEO_Data!C73</f>
        <v>Kosovo</v>
      </c>
      <c r="C65" s="61">
        <v>12153.545</v>
      </c>
      <c r="D65" s="7">
        <v>1.827</v>
      </c>
      <c r="E65" s="56">
        <f t="shared" si="2"/>
        <v>1.8764898882373646</v>
      </c>
      <c r="F65" s="105">
        <f t="shared" si="1"/>
        <v>1.7367265271161623</v>
      </c>
    </row>
    <row r="66" spans="1:6" x14ac:dyDescent="0.25">
      <c r="A66" s="145"/>
      <c r="B66" s="6" t="str">
        <f>+WEO_Data!C80</f>
        <v>Libya</v>
      </c>
      <c r="C66" s="61">
        <v>12050.582</v>
      </c>
      <c r="D66" s="7">
        <v>6.5780000000000003</v>
      </c>
      <c r="E66" s="56">
        <f t="shared" si="2"/>
        <v>1.86059254895384</v>
      </c>
      <c r="F66" s="105">
        <f t="shared" si="1"/>
        <v>1.7515655260467917</v>
      </c>
    </row>
    <row r="67" spans="1:6" x14ac:dyDescent="0.25">
      <c r="A67" s="145"/>
      <c r="B67" s="6" t="str">
        <f>+WEO_Data!C152</f>
        <v>Venezuela</v>
      </c>
      <c r="C67" s="61">
        <v>12000</v>
      </c>
      <c r="D67" s="7">
        <v>28.067</v>
      </c>
      <c r="E67" s="56">
        <f t="shared" si="2"/>
        <v>1.8527827608198575</v>
      </c>
      <c r="F67" s="105">
        <f t="shared" si="1"/>
        <v>1.7589486666666665</v>
      </c>
    </row>
    <row r="68" spans="1:6" x14ac:dyDescent="0.25">
      <c r="A68" s="145"/>
      <c r="B68" s="6" t="str">
        <f>+WEO_Data!C44</f>
        <v>Ecuador</v>
      </c>
      <c r="C68" s="61">
        <v>11700.429</v>
      </c>
      <c r="D68" s="7">
        <v>17.268000000000001</v>
      </c>
      <c r="E68" s="56">
        <f t="shared" si="2"/>
        <v>1.8065294287830604</v>
      </c>
      <c r="F68" s="105">
        <f t="shared" si="1"/>
        <v>1.8039837684584041</v>
      </c>
    </row>
    <row r="69" spans="1:6" x14ac:dyDescent="0.25">
      <c r="A69" s="145"/>
      <c r="B69" s="6" t="str">
        <f>+WEO_Data!C97</f>
        <v>Namibia</v>
      </c>
      <c r="C69" s="61">
        <v>11369.129000000001</v>
      </c>
      <c r="D69" s="7">
        <v>2.46</v>
      </c>
      <c r="E69" s="56">
        <f t="shared" ref="E69:E100" si="3">+C69/$C$5*$E$4</f>
        <v>1.7553771847280921</v>
      </c>
      <c r="F69" s="105">
        <f t="shared" si="1"/>
        <v>1.8565524236729127</v>
      </c>
    </row>
    <row r="70" spans="1:6" x14ac:dyDescent="0.25">
      <c r="A70" s="145"/>
      <c r="B70" s="6" t="str">
        <f>+WEO_Data!C49</f>
        <v>Eswatini</v>
      </c>
      <c r="C70" s="61">
        <v>11088.686</v>
      </c>
      <c r="D70" s="7">
        <v>1.109</v>
      </c>
      <c r="E70" s="56">
        <f t="shared" si="3"/>
        <v>1.7120771884120418</v>
      </c>
      <c r="F70" s="105">
        <f t="shared" si="1"/>
        <v>1.9035063306869722</v>
      </c>
    </row>
    <row r="71" spans="1:6" x14ac:dyDescent="0.25">
      <c r="A71" s="145"/>
      <c r="B71" s="6" t="str">
        <f>+WEO_Data!C42</f>
        <v>Dominica</v>
      </c>
      <c r="C71" s="61">
        <v>10865.717000000001</v>
      </c>
      <c r="D71" s="7">
        <v>7.0999999999999994E-2</v>
      </c>
      <c r="E71" s="56">
        <f t="shared" si="3"/>
        <v>1.6776510951289383</v>
      </c>
      <c r="F71" s="105">
        <f t="shared" ref="F71:F134" si="4">+$E$27/E71</f>
        <v>1.9425670666740169</v>
      </c>
    </row>
    <row r="72" spans="1:6" x14ac:dyDescent="0.25">
      <c r="A72" s="145"/>
      <c r="B72" s="6" t="str">
        <f>+WEO_Data!C8</f>
        <v>Armenia</v>
      </c>
      <c r="C72" s="61">
        <v>10828.049000000001</v>
      </c>
      <c r="D72" s="7">
        <v>2.9910000000000001</v>
      </c>
      <c r="E72" s="56">
        <f t="shared" si="3"/>
        <v>1.671835210042725</v>
      </c>
      <c r="F72" s="105">
        <f t="shared" si="4"/>
        <v>1.9493247583198041</v>
      </c>
    </row>
    <row r="73" spans="1:6" x14ac:dyDescent="0.25">
      <c r="A73" s="145"/>
      <c r="B73" s="6" t="str">
        <f>+WEO_Data!C51</f>
        <v>Fiji</v>
      </c>
      <c r="C73" s="61">
        <v>10710.328</v>
      </c>
      <c r="D73" s="7">
        <v>0.89500000000000002</v>
      </c>
      <c r="E73" s="56">
        <f t="shared" si="3"/>
        <v>1.6536592567605184</v>
      </c>
      <c r="F73" s="105">
        <f t="shared" si="4"/>
        <v>1.9707504756156862</v>
      </c>
    </row>
    <row r="74" spans="1:6" x14ac:dyDescent="0.25">
      <c r="A74" s="145"/>
      <c r="B74" s="6" t="str">
        <f>+WEO_Data!C18</f>
        <v>Bhutan</v>
      </c>
      <c r="C74" s="61">
        <v>10014.915000000001</v>
      </c>
      <c r="D74" s="7">
        <v>0.83</v>
      </c>
      <c r="E74" s="56">
        <f t="shared" si="3"/>
        <v>1.5462884885896839</v>
      </c>
      <c r="F74" s="105">
        <f t="shared" si="4"/>
        <v>2.1075949221735777</v>
      </c>
    </row>
    <row r="75" spans="1:6" x14ac:dyDescent="0.25">
      <c r="A75" s="145"/>
      <c r="B75" s="6" t="str">
        <f>+WEO_Data!C147</f>
        <v>Ukraine</v>
      </c>
      <c r="C75" s="61">
        <v>9743.4560000000001</v>
      </c>
      <c r="D75" s="7">
        <v>41.878</v>
      </c>
      <c r="E75" s="56">
        <f t="shared" si="3"/>
        <v>1.504375608967234</v>
      </c>
      <c r="F75" s="105">
        <f t="shared" si="4"/>
        <v>2.1663138828768762</v>
      </c>
    </row>
    <row r="76" spans="1:6" x14ac:dyDescent="0.25">
      <c r="A76" s="145"/>
      <c r="B76" s="6" t="str">
        <f>+WEO_Data!C68</f>
        <v>Jamaica</v>
      </c>
      <c r="C76" s="61">
        <v>9728.8109999999997</v>
      </c>
      <c r="D76" s="7">
        <v>2.875</v>
      </c>
      <c r="E76" s="56">
        <f t="shared" si="3"/>
        <v>1.5021144420062167</v>
      </c>
      <c r="F76" s="105">
        <f t="shared" si="4"/>
        <v>2.1695748843306748</v>
      </c>
    </row>
    <row r="77" spans="1:6" x14ac:dyDescent="0.25">
      <c r="A77" s="145"/>
      <c r="B77" s="6" t="str">
        <f>+WEO_Data!C69</f>
        <v>Jordan</v>
      </c>
      <c r="C77" s="61">
        <v>9650.6749999999993</v>
      </c>
      <c r="D77" s="7">
        <v>10.07</v>
      </c>
      <c r="E77" s="56">
        <f t="shared" si="3"/>
        <v>1.4900503558562648</v>
      </c>
      <c r="F77" s="105">
        <f t="shared" si="4"/>
        <v>2.1871406922313725</v>
      </c>
    </row>
    <row r="78" spans="1:6" x14ac:dyDescent="0.25">
      <c r="A78" s="145"/>
      <c r="B78" s="43" t="str">
        <f>+WEO_Data!C111</f>
        <v>Philippines</v>
      </c>
      <c r="C78" s="95">
        <v>9493.8889999999992</v>
      </c>
      <c r="D78" s="44">
        <v>108.732</v>
      </c>
      <c r="E78" s="96">
        <f t="shared" si="3"/>
        <v>1.4658428226947728</v>
      </c>
      <c r="F78" s="105">
        <f t="shared" si="4"/>
        <v>2.2232600360084263</v>
      </c>
    </row>
    <row r="79" spans="1:6" x14ac:dyDescent="0.25">
      <c r="A79" s="145"/>
      <c r="B79" s="6" t="str">
        <f>+WEO_Data!C94</f>
        <v>Morocco</v>
      </c>
      <c r="C79" s="61">
        <v>9283.7569999999996</v>
      </c>
      <c r="D79" s="7">
        <v>35.587000000000003</v>
      </c>
      <c r="E79" s="56">
        <f t="shared" si="3"/>
        <v>1.4333987437700566</v>
      </c>
      <c r="F79" s="105">
        <f t="shared" si="4"/>
        <v>2.2735821284421811</v>
      </c>
    </row>
    <row r="80" spans="1:6" x14ac:dyDescent="0.25">
      <c r="A80" s="145"/>
      <c r="B80" s="6" t="str">
        <f>+WEO_Data!C60</f>
        <v>Guyana</v>
      </c>
      <c r="C80" s="61">
        <v>8974.3559999999998</v>
      </c>
      <c r="D80" s="7">
        <v>0.78500000000000003</v>
      </c>
      <c r="E80" s="56">
        <f t="shared" si="3"/>
        <v>1.3856276738550211</v>
      </c>
      <c r="F80" s="105">
        <f t="shared" si="4"/>
        <v>2.351966425223158</v>
      </c>
    </row>
    <row r="81" spans="1:6" x14ac:dyDescent="0.25">
      <c r="A81" s="145"/>
      <c r="B81" s="43" t="str">
        <f>+WEO_Data!C57</f>
        <v>Guatemala</v>
      </c>
      <c r="C81" s="95">
        <v>8709.1820000000007</v>
      </c>
      <c r="D81" s="44">
        <v>17.613</v>
      </c>
      <c r="E81" s="96">
        <f t="shared" si="3"/>
        <v>1.3446851892035507</v>
      </c>
      <c r="F81" s="105">
        <f t="shared" si="4"/>
        <v>2.4235782419060707</v>
      </c>
    </row>
    <row r="82" spans="1:6" x14ac:dyDescent="0.25">
      <c r="A82" s="145"/>
      <c r="B82" s="6" t="str">
        <f>+WEO_Data!C16</f>
        <v>Belize</v>
      </c>
      <c r="C82" s="61">
        <v>8641.51</v>
      </c>
      <c r="D82" s="7">
        <v>0.40600000000000003</v>
      </c>
      <c r="E82" s="56">
        <f t="shared" si="3"/>
        <v>1.334236729621034</v>
      </c>
      <c r="F82" s="105">
        <f t="shared" si="4"/>
        <v>2.4425573771250622</v>
      </c>
    </row>
    <row r="83" spans="1:6" x14ac:dyDescent="0.25">
      <c r="A83" s="145"/>
      <c r="B83" s="6" t="str">
        <f>+WEO_Data!C76</f>
        <v>Lao P.D.R.</v>
      </c>
      <c r="C83" s="61">
        <v>8485.3690000000006</v>
      </c>
      <c r="D83" s="7">
        <v>6.8739999999999997</v>
      </c>
      <c r="E83" s="56">
        <f t="shared" si="3"/>
        <v>1.310128783532936</v>
      </c>
      <c r="F83" s="105">
        <f t="shared" si="4"/>
        <v>2.4875033719806412</v>
      </c>
    </row>
    <row r="84" spans="1:6" x14ac:dyDescent="0.25">
      <c r="A84" s="145"/>
      <c r="B84" s="106" t="str">
        <f>+WEO_Data!C64</f>
        <v>India</v>
      </c>
      <c r="C84" s="107">
        <v>8483.6849999999995</v>
      </c>
      <c r="D84" s="108">
        <v>1351.7739999999999</v>
      </c>
      <c r="E84" s="109">
        <f t="shared" si="3"/>
        <v>1.3098687763521677</v>
      </c>
      <c r="F84" s="105">
        <f t="shared" si="4"/>
        <v>2.4879971380361243</v>
      </c>
    </row>
    <row r="85" spans="1:6" x14ac:dyDescent="0.25">
      <c r="A85" s="145"/>
      <c r="B85" s="43" t="str">
        <f>+WEO_Data!C46</f>
        <v>El Salvador</v>
      </c>
      <c r="C85" s="95">
        <v>8313.1589999999997</v>
      </c>
      <c r="D85" s="44">
        <v>6.7009999999999996</v>
      </c>
      <c r="E85" s="96">
        <f t="shared" si="3"/>
        <v>1.283539806929537</v>
      </c>
      <c r="F85" s="105">
        <f t="shared" si="4"/>
        <v>2.5390328754688802</v>
      </c>
    </row>
    <row r="86" spans="1:6" x14ac:dyDescent="0.25">
      <c r="A86" s="145"/>
      <c r="B86" s="6" t="str">
        <f>+WEO_Data!C150</f>
        <v>Uzbekistan</v>
      </c>
      <c r="C86" s="61">
        <v>8065.2619999999997</v>
      </c>
      <c r="D86" s="7">
        <v>33.168999999999997</v>
      </c>
      <c r="E86" s="56">
        <f t="shared" si="3"/>
        <v>1.2452648662579571</v>
      </c>
      <c r="F86" s="105">
        <f t="shared" si="4"/>
        <v>2.6170735680998334</v>
      </c>
    </row>
    <row r="87" spans="1:6" x14ac:dyDescent="0.25">
      <c r="A87" s="145"/>
      <c r="B87" s="6" t="str">
        <f>+WEO_Data!C153</f>
        <v>Vietnam</v>
      </c>
      <c r="C87" s="61">
        <v>8062.5630000000001</v>
      </c>
      <c r="D87" s="7">
        <v>95.494</v>
      </c>
      <c r="E87" s="56">
        <f t="shared" si="3"/>
        <v>1.2448481445353361</v>
      </c>
      <c r="F87" s="105">
        <f t="shared" si="4"/>
        <v>2.6179496519903158</v>
      </c>
    </row>
    <row r="88" spans="1:6" x14ac:dyDescent="0.25">
      <c r="A88" s="145"/>
      <c r="B88" s="6" t="str">
        <f>+WEO_Data!C19</f>
        <v>Bolivia</v>
      </c>
      <c r="C88" s="61">
        <v>7789.6480000000001</v>
      </c>
      <c r="D88" s="7">
        <v>11.428000000000001</v>
      </c>
      <c r="E88" s="56">
        <f t="shared" si="3"/>
        <v>1.2027104606045735</v>
      </c>
      <c r="F88" s="105">
        <f t="shared" si="4"/>
        <v>2.7096710916847586</v>
      </c>
    </row>
    <row r="89" spans="1:6" x14ac:dyDescent="0.25">
      <c r="A89" s="145"/>
      <c r="B89" s="6" t="str">
        <f>+WEO_Data!C27</f>
        <v>Cabo Verde</v>
      </c>
      <c r="C89" s="61">
        <v>7727.277</v>
      </c>
      <c r="D89" s="7">
        <v>0.55900000000000005</v>
      </c>
      <c r="E89" s="56">
        <f t="shared" si="3"/>
        <v>1.1930804678066489</v>
      </c>
      <c r="F89" s="105">
        <f t="shared" si="4"/>
        <v>2.731542301382492</v>
      </c>
    </row>
    <row r="90" spans="1:6" x14ac:dyDescent="0.25">
      <c r="A90" s="145"/>
      <c r="B90" s="6" t="str">
        <f>+WEO_Data!C91</f>
        <v>Moldova</v>
      </c>
      <c r="C90" s="61">
        <v>7700.1109999999999</v>
      </c>
      <c r="D90" s="7">
        <v>3.5419999999999998</v>
      </c>
      <c r="E90" s="56">
        <f t="shared" si="3"/>
        <v>1.1888860764332796</v>
      </c>
      <c r="F90" s="105">
        <f t="shared" si="4"/>
        <v>2.7411791855987526</v>
      </c>
    </row>
    <row r="91" spans="1:6" x14ac:dyDescent="0.25">
      <c r="A91" s="145"/>
      <c r="B91" s="6" t="str">
        <f>+WEO_Data!C37</f>
        <v>Republic of Congo</v>
      </c>
      <c r="C91" s="61">
        <v>7118.8059999999996</v>
      </c>
      <c r="D91" s="7">
        <v>4.5679999999999996</v>
      </c>
      <c r="E91" s="56">
        <f t="shared" si="3"/>
        <v>1.0991334195350806</v>
      </c>
      <c r="F91" s="105">
        <f t="shared" si="4"/>
        <v>2.9650174481507148</v>
      </c>
    </row>
    <row r="92" spans="1:6" x14ac:dyDescent="0.25">
      <c r="A92" s="145"/>
      <c r="B92" s="6" t="str">
        <f>+WEO_Data!C55</f>
        <v>Ghana</v>
      </c>
      <c r="C92" s="61">
        <v>6998.3109999999997</v>
      </c>
      <c r="D92" s="7">
        <v>30.167999999999999</v>
      </c>
      <c r="E92" s="56">
        <f t="shared" si="3"/>
        <v>1.0805291646379982</v>
      </c>
      <c r="F92" s="105">
        <f t="shared" si="4"/>
        <v>3.0160683056240281</v>
      </c>
    </row>
    <row r="93" spans="1:6" x14ac:dyDescent="0.25">
      <c r="A93" s="145"/>
      <c r="B93" s="6" t="str">
        <f>+WEO_Data!C5</f>
        <v>Angola</v>
      </c>
      <c r="C93" s="61">
        <v>6763.3549999999996</v>
      </c>
      <c r="D93" s="7">
        <v>30.128</v>
      </c>
      <c r="E93" s="56">
        <f t="shared" si="3"/>
        <v>1.0442522957753988</v>
      </c>
      <c r="F93" s="105">
        <f t="shared" si="4"/>
        <v>3.1208452018266084</v>
      </c>
    </row>
    <row r="94" spans="1:6" x14ac:dyDescent="0.25">
      <c r="A94" s="145"/>
      <c r="B94" s="6" t="str">
        <f>+WEO_Data!C96</f>
        <v>Myanmar</v>
      </c>
      <c r="C94" s="61">
        <v>6711.4920000000002</v>
      </c>
      <c r="D94" s="7">
        <v>53.018999999999998</v>
      </c>
      <c r="E94" s="56">
        <f t="shared" si="3"/>
        <v>1.0362447230816989</v>
      </c>
      <c r="F94" s="105">
        <f t="shared" si="4"/>
        <v>3.1449615078137616</v>
      </c>
    </row>
    <row r="95" spans="1:6" x14ac:dyDescent="0.25">
      <c r="A95" s="145"/>
      <c r="B95" s="6" t="str">
        <f>+WEO_Data!C140</f>
        <v>Tonga</v>
      </c>
      <c r="C95" s="61">
        <v>6495.8419999999996</v>
      </c>
      <c r="D95" s="7">
        <v>0.10100000000000001</v>
      </c>
      <c r="E95" s="56">
        <f t="shared" si="3"/>
        <v>1.0029486728841321</v>
      </c>
      <c r="F95" s="105">
        <f t="shared" si="4"/>
        <v>3.2493684421511477</v>
      </c>
    </row>
    <row r="96" spans="1:6" x14ac:dyDescent="0.25">
      <c r="A96" s="145"/>
      <c r="B96" s="6" t="str">
        <f>+WEO_Data!C117</f>
        <v>Samoa</v>
      </c>
      <c r="C96" s="61">
        <v>6135.473</v>
      </c>
      <c r="D96" s="7">
        <v>0.20100000000000001</v>
      </c>
      <c r="E96" s="56">
        <f t="shared" si="3"/>
        <v>0.94730821698964118</v>
      </c>
      <c r="F96" s="105">
        <f t="shared" si="4"/>
        <v>3.4402211532835363</v>
      </c>
    </row>
    <row r="97" spans="1:11" x14ac:dyDescent="0.25">
      <c r="A97" s="145"/>
      <c r="B97" s="101" t="str">
        <f>+WEO_Data!C102</f>
        <v>Nigeria</v>
      </c>
      <c r="C97" s="102">
        <v>6098.3419999999996</v>
      </c>
      <c r="D97" s="103">
        <v>199.20599999999999</v>
      </c>
      <c r="E97" s="104">
        <f t="shared" si="3"/>
        <v>0.94157524393197423</v>
      </c>
      <c r="F97" s="105">
        <f t="shared" si="4"/>
        <v>3.4611676419590767</v>
      </c>
    </row>
    <row r="98" spans="1:11" x14ac:dyDescent="0.25">
      <c r="A98" s="145"/>
      <c r="B98" s="101" t="str">
        <f>+WEO_Data!C105</f>
        <v>Pakistan</v>
      </c>
      <c r="C98" s="102">
        <v>5839.1530000000002</v>
      </c>
      <c r="D98" s="103">
        <v>204.72900000000001</v>
      </c>
      <c r="E98" s="104">
        <f t="shared" si="3"/>
        <v>0.90155683468246295</v>
      </c>
      <c r="F98" s="105">
        <f t="shared" si="4"/>
        <v>3.6148023523274686</v>
      </c>
    </row>
    <row r="99" spans="1:11" x14ac:dyDescent="0.25">
      <c r="A99" s="145"/>
      <c r="B99" s="6" t="str">
        <f>+WEO_Data!C138</f>
        <v>Timor-Leste</v>
      </c>
      <c r="C99" s="61">
        <v>5560.4989999999998</v>
      </c>
      <c r="D99" s="7">
        <v>1.2989999999999999</v>
      </c>
      <c r="E99" s="56">
        <f t="shared" si="3"/>
        <v>0.85853305739633801</v>
      </c>
      <c r="F99" s="105">
        <f t="shared" si="4"/>
        <v>3.7959514065194511</v>
      </c>
    </row>
    <row r="100" spans="1:11" x14ac:dyDescent="0.25">
      <c r="A100" s="145"/>
      <c r="B100" s="6" t="str">
        <f>+WEO_Data!C100</f>
        <v>Nicaragua</v>
      </c>
      <c r="C100" s="61">
        <v>5433.4290000000001</v>
      </c>
      <c r="D100" s="7">
        <v>6.359</v>
      </c>
      <c r="E100" s="56">
        <f t="shared" si="3"/>
        <v>0.83891363194488977</v>
      </c>
      <c r="F100" s="105">
        <f t="shared" si="4"/>
        <v>3.8847262014466368</v>
      </c>
    </row>
    <row r="101" spans="1:11" x14ac:dyDescent="0.25">
      <c r="A101" s="145"/>
      <c r="B101" s="43" t="str">
        <f>+WEO_Data!C62</f>
        <v>Honduras</v>
      </c>
      <c r="C101" s="95">
        <v>5390.1629999999996</v>
      </c>
      <c r="D101" s="44">
        <v>9.5939999999999994</v>
      </c>
      <c r="E101" s="96">
        <f t="shared" ref="E101:E132" si="5">+C101/$C$5*$E$4</f>
        <v>0.83223342370075382</v>
      </c>
      <c r="F101" s="105">
        <f t="shared" si="4"/>
        <v>3.915908294424491</v>
      </c>
    </row>
    <row r="102" spans="1:11" x14ac:dyDescent="0.25">
      <c r="A102" s="145"/>
      <c r="B102" s="101" t="str">
        <f>+WEO_Data!C13</f>
        <v>Bangladesh</v>
      </c>
      <c r="C102" s="102">
        <v>4992.9279999999999</v>
      </c>
      <c r="D102" s="103">
        <v>166.58600000000001</v>
      </c>
      <c r="E102" s="104">
        <f t="shared" si="5"/>
        <v>0.77090091036789754</v>
      </c>
      <c r="F102" s="105">
        <f t="shared" si="4"/>
        <v>4.2274561139275386</v>
      </c>
    </row>
    <row r="103" spans="1:11" x14ac:dyDescent="0.25">
      <c r="A103" s="145"/>
      <c r="B103" s="6" t="str">
        <f>+WEO_Data!C28</f>
        <v>Cambodia</v>
      </c>
      <c r="C103" s="61">
        <v>4643.6469999999999</v>
      </c>
      <c r="D103" s="7">
        <v>16.497</v>
      </c>
      <c r="E103" s="56">
        <f t="shared" si="5"/>
        <v>0.71697242574440412</v>
      </c>
      <c r="F103" s="105">
        <f t="shared" si="4"/>
        <v>4.5454325016522565</v>
      </c>
      <c r="G103" s="61">
        <f>AVERAGE(C62:C103)</f>
        <v>8737.1735714285714</v>
      </c>
      <c r="H103" s="7">
        <f>SUM(D62:D103)</f>
        <v>2515.8539999999998</v>
      </c>
      <c r="I103" s="8">
        <f>AVERAGE(E62:E103)</f>
        <v>1.3490070476194771</v>
      </c>
      <c r="J103" s="56">
        <f>AVERAGE(F62:F103)</f>
        <v>2.6058956889058176</v>
      </c>
      <c r="K103" s="9">
        <f>+(D101+D85+D81)/H103</f>
        <v>1.347772962977979E-2</v>
      </c>
    </row>
    <row r="104" spans="1:11" x14ac:dyDescent="0.25">
      <c r="A104" s="147" t="s">
        <v>225</v>
      </c>
      <c r="B104" s="28" t="str">
        <f>+WEO_Data!C39</f>
        <v>Côte d'Ivoire</v>
      </c>
      <c r="C104" s="63">
        <v>4454.1040000000003</v>
      </c>
      <c r="D104" s="29">
        <v>26.274999999999999</v>
      </c>
      <c r="E104" s="58">
        <f t="shared" si="5"/>
        <v>0.68770725884156436</v>
      </c>
      <c r="F104" s="105">
        <f t="shared" si="4"/>
        <v>4.7388619574217383</v>
      </c>
    </row>
    <row r="105" spans="1:11" x14ac:dyDescent="0.25">
      <c r="A105" s="147"/>
      <c r="B105" s="28" t="str">
        <f>+WEO_Data!C145</f>
        <v>Tuvalu</v>
      </c>
      <c r="C105" s="63">
        <v>4275.2169999999996</v>
      </c>
      <c r="D105" s="29">
        <v>1.0999999999999999E-2</v>
      </c>
      <c r="E105" s="58">
        <f t="shared" si="5"/>
        <v>0.66008736303033233</v>
      </c>
      <c r="F105" s="105">
        <f t="shared" si="4"/>
        <v>4.9371491552358631</v>
      </c>
    </row>
    <row r="106" spans="1:11" x14ac:dyDescent="0.25">
      <c r="A106" s="147"/>
      <c r="B106" s="28" t="str">
        <f>+WEO_Data!C87</f>
        <v>Mauritania</v>
      </c>
      <c r="C106" s="63">
        <v>4200.9059999999999</v>
      </c>
      <c r="D106" s="29">
        <v>4.6740000000000004</v>
      </c>
      <c r="E106" s="58">
        <f t="shared" si="5"/>
        <v>0.64861385138539207</v>
      </c>
      <c r="F106" s="105">
        <f t="shared" si="4"/>
        <v>5.0244837661209267</v>
      </c>
    </row>
    <row r="107" spans="1:11" x14ac:dyDescent="0.25">
      <c r="A107" s="147"/>
      <c r="B107" s="28" t="str">
        <f>+WEO_Data!C155</f>
        <v>Zambia</v>
      </c>
      <c r="C107" s="63">
        <v>4176.6540000000005</v>
      </c>
      <c r="D107" s="29">
        <v>18.321000000000002</v>
      </c>
      <c r="E107" s="58">
        <f t="shared" si="5"/>
        <v>0.64486937742577521</v>
      </c>
      <c r="F107" s="105">
        <f t="shared" si="4"/>
        <v>5.053658742141435</v>
      </c>
    </row>
    <row r="108" spans="1:11" x14ac:dyDescent="0.25">
      <c r="A108" s="147"/>
      <c r="B108" s="28" t="str">
        <f>+WEO_Data!C132</f>
        <v>Sudan</v>
      </c>
      <c r="C108" s="63">
        <v>4088.712</v>
      </c>
      <c r="D108" s="29">
        <v>43.222000000000001</v>
      </c>
      <c r="E108" s="58">
        <f t="shared" si="5"/>
        <v>0.63129125896310678</v>
      </c>
      <c r="F108" s="105">
        <f t="shared" si="4"/>
        <v>5.1623552845003511</v>
      </c>
    </row>
    <row r="109" spans="1:11" x14ac:dyDescent="0.25">
      <c r="A109" s="147"/>
      <c r="B109" s="28" t="str">
        <f>+WEO_Data!C41</f>
        <v>Djibouti</v>
      </c>
      <c r="C109" s="63">
        <v>3999.252</v>
      </c>
      <c r="D109" s="29">
        <v>1.0780000000000001</v>
      </c>
      <c r="E109" s="58">
        <f t="shared" si="5"/>
        <v>0.61747876348119468</v>
      </c>
      <c r="F109" s="105">
        <f t="shared" si="4"/>
        <v>5.2778329547625402</v>
      </c>
    </row>
    <row r="110" spans="1:11" x14ac:dyDescent="0.25">
      <c r="A110" s="147"/>
      <c r="B110" s="28" t="str">
        <f>+WEO_Data!C75</f>
        <v>Kyrgyz Republic</v>
      </c>
      <c r="C110" s="63">
        <v>3979.1840000000002</v>
      </c>
      <c r="D110" s="29">
        <v>6.51</v>
      </c>
      <c r="E110" s="58">
        <f t="shared" si="5"/>
        <v>0.61438029311085041</v>
      </c>
      <c r="F110" s="105">
        <f t="shared" si="4"/>
        <v>5.3044503596717307</v>
      </c>
    </row>
    <row r="111" spans="1:11" x14ac:dyDescent="0.25">
      <c r="A111" s="147"/>
      <c r="B111" s="28" t="str">
        <f>+WEO_Data!C29</f>
        <v>Cameroon</v>
      </c>
      <c r="C111" s="63">
        <v>3964.6460000000002</v>
      </c>
      <c r="D111" s="29">
        <v>25.506</v>
      </c>
      <c r="E111" s="58">
        <f t="shared" si="5"/>
        <v>0.61213564679611709</v>
      </c>
      <c r="F111" s="105">
        <f t="shared" si="4"/>
        <v>5.3239013016546739</v>
      </c>
    </row>
    <row r="112" spans="1:11" x14ac:dyDescent="0.25">
      <c r="A112" s="147"/>
      <c r="B112" s="28" t="str">
        <f>+WEO_Data!C71</f>
        <v>Kenya</v>
      </c>
      <c r="C112" s="63">
        <v>3868.6280000000002</v>
      </c>
      <c r="D112" s="29">
        <v>49.363999999999997</v>
      </c>
      <c r="E112" s="58">
        <f t="shared" si="5"/>
        <v>0.59731060553541704</v>
      </c>
      <c r="F112" s="105">
        <f t="shared" si="4"/>
        <v>5.4560386783117929</v>
      </c>
    </row>
    <row r="113" spans="1:6" x14ac:dyDescent="0.25">
      <c r="A113" s="147"/>
      <c r="B113" s="28" t="str">
        <f>+WEO_Data!C120</f>
        <v>Senegal</v>
      </c>
      <c r="C113" s="63">
        <v>3863.5549999999998</v>
      </c>
      <c r="D113" s="29">
        <v>16.765999999999998</v>
      </c>
      <c r="E113" s="58">
        <f t="shared" si="5"/>
        <v>0.59652734162328036</v>
      </c>
      <c r="F113" s="105">
        <f t="shared" si="4"/>
        <v>5.4632026721503895</v>
      </c>
    </row>
    <row r="114" spans="1:6" x14ac:dyDescent="0.25">
      <c r="A114" s="147"/>
      <c r="B114" s="28" t="str">
        <f>+WEO_Data!C108</f>
        <v>Papua New Guinea</v>
      </c>
      <c r="C114" s="63">
        <v>3788.5569999999998</v>
      </c>
      <c r="D114" s="29">
        <v>8.6010000000000009</v>
      </c>
      <c r="E114" s="58">
        <f t="shared" si="5"/>
        <v>0.58494775816528299</v>
      </c>
      <c r="F114" s="105">
        <f t="shared" si="4"/>
        <v>5.5713518365963619</v>
      </c>
    </row>
    <row r="115" spans="1:6" x14ac:dyDescent="0.25">
      <c r="A115" s="147"/>
      <c r="B115" s="28" t="str">
        <f>+WEO_Data!C86</f>
        <v>Marshall Islands</v>
      </c>
      <c r="C115" s="63">
        <v>3788.3420000000001</v>
      </c>
      <c r="D115" s="29">
        <v>5.7000000000000002E-2</v>
      </c>
      <c r="E115" s="58">
        <f t="shared" si="5"/>
        <v>0.58491456247415174</v>
      </c>
      <c r="F115" s="105">
        <f t="shared" si="4"/>
        <v>5.5716680278602082</v>
      </c>
    </row>
    <row r="116" spans="1:6" x14ac:dyDescent="0.25">
      <c r="A116" s="147"/>
      <c r="B116" s="28" t="str">
        <f>+WEO_Data!C90</f>
        <v>Micronesia</v>
      </c>
      <c r="C116" s="63">
        <v>3583.7330000000002</v>
      </c>
      <c r="D116" s="29">
        <v>0.10199999999999999</v>
      </c>
      <c r="E116" s="58">
        <f t="shared" si="5"/>
        <v>0.55332322681510249</v>
      </c>
      <c r="F116" s="105">
        <f t="shared" si="4"/>
        <v>5.889775828723848</v>
      </c>
    </row>
    <row r="117" spans="1:6" x14ac:dyDescent="0.25">
      <c r="A117" s="147"/>
      <c r="B117" s="28" t="str">
        <f>+WEO_Data!C135</f>
        <v>Tajikistan</v>
      </c>
      <c r="C117" s="63">
        <v>3577.7429999999999</v>
      </c>
      <c r="D117" s="29">
        <v>9.2919999999999998</v>
      </c>
      <c r="E117" s="58">
        <f t="shared" si="5"/>
        <v>0.55239837942032666</v>
      </c>
      <c r="F117" s="105">
        <f t="shared" si="4"/>
        <v>5.8996367262824627</v>
      </c>
    </row>
    <row r="118" spans="1:6" x14ac:dyDescent="0.25">
      <c r="A118" s="147"/>
      <c r="B118" s="28" t="str">
        <f>+WEO_Data!C136</f>
        <v>Tanzania</v>
      </c>
      <c r="C118" s="63">
        <v>3573.4659999999999</v>
      </c>
      <c r="D118" s="29">
        <v>52.067</v>
      </c>
      <c r="E118" s="58">
        <f t="shared" si="5"/>
        <v>0.55173801676465772</v>
      </c>
      <c r="F118" s="105">
        <f t="shared" si="4"/>
        <v>5.9066978670008332</v>
      </c>
    </row>
    <row r="119" spans="1:6" x14ac:dyDescent="0.25">
      <c r="A119" s="147"/>
      <c r="B119" s="28" t="str">
        <f>+WEO_Data!C78</f>
        <v>Lesotho</v>
      </c>
      <c r="C119" s="63">
        <v>3564.386</v>
      </c>
      <c r="D119" s="29">
        <v>2.048</v>
      </c>
      <c r="E119" s="58">
        <f t="shared" si="5"/>
        <v>0.55033607780897076</v>
      </c>
      <c r="F119" s="105">
        <f t="shared" si="4"/>
        <v>5.9217447268617924</v>
      </c>
    </row>
    <row r="120" spans="1:6" x14ac:dyDescent="0.25">
      <c r="A120" s="147"/>
      <c r="B120" s="28" t="str">
        <f>+WEO_Data!C118</f>
        <v>São Tomé and Príncipe</v>
      </c>
      <c r="C120" s="63">
        <v>3441.3429999999998</v>
      </c>
      <c r="D120" s="29">
        <v>0.222</v>
      </c>
      <c r="E120" s="58">
        <f t="shared" si="5"/>
        <v>0.53133841537234094</v>
      </c>
      <c r="F120" s="105">
        <f t="shared" si="4"/>
        <v>6.1334728912520484</v>
      </c>
    </row>
    <row r="121" spans="1:6" x14ac:dyDescent="0.25">
      <c r="A121" s="147"/>
      <c r="B121" s="28" t="str">
        <f>+WEO_Data!C99</f>
        <v>Nepal</v>
      </c>
      <c r="C121" s="63">
        <v>3115.1219999999998</v>
      </c>
      <c r="D121" s="29">
        <v>29.96</v>
      </c>
      <c r="E121" s="58">
        <f t="shared" si="5"/>
        <v>0.48097036162088963</v>
      </c>
      <c r="F121" s="105">
        <f t="shared" si="4"/>
        <v>6.775780852242705</v>
      </c>
    </row>
    <row r="122" spans="1:6" x14ac:dyDescent="0.25">
      <c r="A122" s="147"/>
      <c r="B122" s="28" t="str">
        <f>+WEO_Data!C151</f>
        <v>Vanuatu</v>
      </c>
      <c r="C122" s="63">
        <v>2932.6379999999999</v>
      </c>
      <c r="D122" s="29">
        <v>0.29199999999999998</v>
      </c>
      <c r="E122" s="58">
        <f t="shared" si="5"/>
        <v>0.45279509417710206</v>
      </c>
      <c r="F122" s="105">
        <f t="shared" si="4"/>
        <v>7.1974052030970066</v>
      </c>
    </row>
    <row r="123" spans="1:6" x14ac:dyDescent="0.25">
      <c r="A123" s="147"/>
      <c r="B123" s="28" t="str">
        <f>+WEO_Data!C53</f>
        <v>The Gambia</v>
      </c>
      <c r="C123" s="63">
        <v>2903.116</v>
      </c>
      <c r="D123" s="29">
        <v>2.238</v>
      </c>
      <c r="E123" s="58">
        <f t="shared" si="5"/>
        <v>0.44823693978835843</v>
      </c>
      <c r="F123" s="105">
        <f t="shared" si="4"/>
        <v>7.2705961456586641</v>
      </c>
    </row>
    <row r="124" spans="1:6" x14ac:dyDescent="0.25">
      <c r="A124" s="147"/>
      <c r="B124" s="28" t="str">
        <f>+WEO_Data!C146</f>
        <v>Uganda</v>
      </c>
      <c r="C124" s="63">
        <v>2621.886</v>
      </c>
      <c r="D124" s="29">
        <v>40.006999999999998</v>
      </c>
      <c r="E124" s="58">
        <f t="shared" si="5"/>
        <v>0.40481543180291113</v>
      </c>
      <c r="F124" s="105">
        <f t="shared" si="4"/>
        <v>8.050458334191493</v>
      </c>
    </row>
    <row r="125" spans="1:6" x14ac:dyDescent="0.25">
      <c r="A125" s="147"/>
      <c r="B125" s="28" t="str">
        <f>+WEO_Data!C17</f>
        <v>Benin</v>
      </c>
      <c r="C125" s="63">
        <v>2561.9360000000001</v>
      </c>
      <c r="D125" s="29">
        <v>11.722</v>
      </c>
      <c r="E125" s="58">
        <f t="shared" si="5"/>
        <v>0.39555923792698189</v>
      </c>
      <c r="F125" s="105">
        <f t="shared" si="4"/>
        <v>8.2388412513037004</v>
      </c>
    </row>
    <row r="126" spans="1:6" x14ac:dyDescent="0.25">
      <c r="A126" s="147"/>
      <c r="B126" s="28" t="str">
        <f>+WEO_Data!C50</f>
        <v>Ethiopia</v>
      </c>
      <c r="C126" s="63">
        <v>2516.6660000000002</v>
      </c>
      <c r="D126" s="29">
        <v>95.644000000000005</v>
      </c>
      <c r="E126" s="58">
        <f t="shared" si="5"/>
        <v>0.38856961496178899</v>
      </c>
      <c r="F126" s="105">
        <f t="shared" si="4"/>
        <v>8.3870422217330383</v>
      </c>
    </row>
    <row r="127" spans="1:6" x14ac:dyDescent="0.25">
      <c r="A127" s="147"/>
      <c r="B127" s="28" t="str">
        <f>+WEO_Data!C31</f>
        <v>Chad</v>
      </c>
      <c r="C127" s="63">
        <v>2505.2199999999998</v>
      </c>
      <c r="D127" s="29">
        <v>12.802</v>
      </c>
      <c r="E127" s="58">
        <f t="shared" si="5"/>
        <v>0.38680236900509363</v>
      </c>
      <c r="F127" s="105">
        <f t="shared" si="4"/>
        <v>8.4253614453022081</v>
      </c>
    </row>
    <row r="128" spans="1:6" x14ac:dyDescent="0.25">
      <c r="A128" s="147"/>
      <c r="B128" s="28" t="str">
        <f>+WEO_Data!C85</f>
        <v>Mali</v>
      </c>
      <c r="C128" s="63">
        <v>2473.837</v>
      </c>
      <c r="D128" s="29">
        <v>19.094999999999999</v>
      </c>
      <c r="E128" s="58">
        <f t="shared" si="5"/>
        <v>0.38195687888985946</v>
      </c>
      <c r="F128" s="105">
        <f t="shared" si="4"/>
        <v>8.5322452530219248</v>
      </c>
    </row>
    <row r="129" spans="1:6" x14ac:dyDescent="0.25">
      <c r="A129" s="147"/>
      <c r="B129" s="28" t="str">
        <f>+WEO_Data!C116</f>
        <v>Rwanda</v>
      </c>
      <c r="C129" s="63">
        <v>2444.085</v>
      </c>
      <c r="D129" s="29">
        <v>12.302</v>
      </c>
      <c r="E129" s="58">
        <f t="shared" si="5"/>
        <v>0.37736321283153346</v>
      </c>
      <c r="F129" s="105">
        <f t="shared" si="4"/>
        <v>8.6361088096363261</v>
      </c>
    </row>
    <row r="130" spans="1:6" x14ac:dyDescent="0.25">
      <c r="A130" s="147"/>
      <c r="B130" s="28" t="str">
        <f>+WEO_Data!C58</f>
        <v>Guinea</v>
      </c>
      <c r="C130" s="63">
        <v>2429.1030000000001</v>
      </c>
      <c r="D130" s="29">
        <v>13.627000000000001</v>
      </c>
      <c r="E130" s="58">
        <f t="shared" si="5"/>
        <v>0.37505001355464984</v>
      </c>
      <c r="F130" s="105">
        <f t="shared" si="4"/>
        <v>8.6893738141198629</v>
      </c>
    </row>
    <row r="131" spans="1:6" x14ac:dyDescent="0.25">
      <c r="A131" s="147"/>
      <c r="B131" s="28" t="str">
        <f>+WEO_Data!C154</f>
        <v>Yemen</v>
      </c>
      <c r="C131" s="63">
        <v>2404.3539999999998</v>
      </c>
      <c r="D131" s="29">
        <v>31.648</v>
      </c>
      <c r="E131" s="58">
        <f t="shared" si="5"/>
        <v>0.37122880350902226</v>
      </c>
      <c r="F131" s="105">
        <f t="shared" si="4"/>
        <v>8.7788170959850333</v>
      </c>
    </row>
    <row r="132" spans="1:6" x14ac:dyDescent="0.25">
      <c r="A132" s="147"/>
      <c r="B132" s="28" t="str">
        <f>+WEO_Data!C124</f>
        <v>Solomon Islands</v>
      </c>
      <c r="C132" s="63">
        <v>2297.0500000000002</v>
      </c>
      <c r="D132" s="29">
        <v>0.64100000000000001</v>
      </c>
      <c r="E132" s="58">
        <f t="shared" si="5"/>
        <v>0.35466122006177114</v>
      </c>
      <c r="F132" s="105">
        <f t="shared" si="4"/>
        <v>9.1889092531725467</v>
      </c>
    </row>
    <row r="133" spans="1:6" x14ac:dyDescent="0.25">
      <c r="A133" s="147"/>
      <c r="B133" s="28" t="str">
        <f>+WEO_Data!C72</f>
        <v>Kiribati</v>
      </c>
      <c r="C133" s="63">
        <v>2134.1060000000002</v>
      </c>
      <c r="D133" s="29">
        <v>0.11700000000000001</v>
      </c>
      <c r="E133" s="58">
        <f t="shared" ref="E133:E150" si="6">+C133/$C$5*$E$4</f>
        <v>0.32950290054685194</v>
      </c>
      <c r="F133" s="105">
        <f t="shared" si="4"/>
        <v>9.8905040330705205</v>
      </c>
    </row>
    <row r="134" spans="1:6" x14ac:dyDescent="0.25">
      <c r="A134" s="147"/>
      <c r="B134" s="28" t="str">
        <f>+WEO_Data!C25</f>
        <v>Burkina Faso</v>
      </c>
      <c r="C134" s="63">
        <v>2095.5729999999999</v>
      </c>
      <c r="D134" s="29">
        <v>19.995999999999999</v>
      </c>
      <c r="E134" s="58">
        <f t="shared" si="6"/>
        <v>0.32355346070329588</v>
      </c>
      <c r="F134" s="105">
        <f t="shared" si="4"/>
        <v>10.072368750694919</v>
      </c>
    </row>
    <row r="135" spans="1:6" x14ac:dyDescent="0.25">
      <c r="A135" s="147"/>
      <c r="B135" s="28" t="str">
        <f>+WEO_Data!C2</f>
        <v>Afghanistan</v>
      </c>
      <c r="C135" s="63">
        <v>2085.9580000000001</v>
      </c>
      <c r="D135" s="29">
        <v>36.51</v>
      </c>
      <c r="E135" s="58">
        <f t="shared" si="6"/>
        <v>0.32206891851618902</v>
      </c>
      <c r="F135" s="105">
        <f t="shared" ref="F135:F150" si="7">+$E$27/E135</f>
        <v>10.118796255725186</v>
      </c>
    </row>
    <row r="136" spans="1:6" x14ac:dyDescent="0.25">
      <c r="A136" s="147"/>
      <c r="B136" s="28" t="str">
        <f>+WEO_Data!C59</f>
        <v>Guinea-Bissau</v>
      </c>
      <c r="C136" s="63">
        <v>2025.2909999999999</v>
      </c>
      <c r="D136" s="29">
        <v>1.776</v>
      </c>
      <c r="E136" s="58">
        <f t="shared" si="6"/>
        <v>0.3127020208703008</v>
      </c>
      <c r="F136" s="105">
        <f t="shared" si="7"/>
        <v>10.421901840278755</v>
      </c>
    </row>
    <row r="137" spans="1:6" x14ac:dyDescent="0.25">
      <c r="A137" s="147"/>
      <c r="B137" s="28" t="str">
        <f>+WEO_Data!C61</f>
        <v>Haiti</v>
      </c>
      <c r="C137" s="63">
        <v>1903.0830000000001</v>
      </c>
      <c r="D137" s="29">
        <v>11.247999999999999</v>
      </c>
      <c r="E137" s="58">
        <f t="shared" si="6"/>
        <v>0.29383328123411145</v>
      </c>
      <c r="F137" s="105">
        <f t="shared" si="7"/>
        <v>11.091152619197373</v>
      </c>
    </row>
    <row r="138" spans="1:6" x14ac:dyDescent="0.25">
      <c r="A138" s="147"/>
      <c r="B138" s="28" t="str">
        <f>+WEO_Data!C139</f>
        <v>Togo</v>
      </c>
      <c r="C138" s="63">
        <v>1820.5150000000001</v>
      </c>
      <c r="D138" s="29">
        <v>8.1950000000000003</v>
      </c>
      <c r="E138" s="58">
        <f t="shared" si="6"/>
        <v>0.28108490065116359</v>
      </c>
      <c r="F138" s="105">
        <f t="shared" si="7"/>
        <v>11.594182964710534</v>
      </c>
    </row>
    <row r="139" spans="1:6" x14ac:dyDescent="0.25">
      <c r="A139" s="147"/>
      <c r="B139" s="28" t="str">
        <f>+WEO_Data!C48</f>
        <v>Eritrea</v>
      </c>
      <c r="C139" s="63">
        <v>1717.739</v>
      </c>
      <c r="D139" s="29">
        <v>6.1589999999999998</v>
      </c>
      <c r="E139" s="58">
        <f t="shared" si="6"/>
        <v>0.26521643389899507</v>
      </c>
      <c r="F139" s="105">
        <f t="shared" si="7"/>
        <v>12.287887740803464</v>
      </c>
    </row>
    <row r="140" spans="1:6" x14ac:dyDescent="0.25">
      <c r="A140" s="147"/>
      <c r="B140" s="28" t="str">
        <f>+WEO_Data!C123</f>
        <v>Sierra Leone</v>
      </c>
      <c r="C140" s="63">
        <v>1701.039</v>
      </c>
      <c r="D140" s="29">
        <v>7.7370000000000001</v>
      </c>
      <c r="E140" s="58">
        <f t="shared" si="6"/>
        <v>0.2626379778901875</v>
      </c>
      <c r="F140" s="105">
        <f t="shared" si="7"/>
        <v>12.408524437123425</v>
      </c>
    </row>
    <row r="141" spans="1:6" x14ac:dyDescent="0.25">
      <c r="A141" s="147"/>
      <c r="B141" s="28" t="str">
        <f>+WEO_Data!C81</f>
        <v>Madagascar</v>
      </c>
      <c r="C141" s="63">
        <v>1698.33</v>
      </c>
      <c r="D141" s="29">
        <v>27.055</v>
      </c>
      <c r="E141" s="58">
        <f t="shared" si="6"/>
        <v>0.26221971218193241</v>
      </c>
      <c r="F141" s="105">
        <f t="shared" si="7"/>
        <v>12.428317229278171</v>
      </c>
    </row>
    <row r="142" spans="1:6" x14ac:dyDescent="0.25">
      <c r="A142" s="147"/>
      <c r="B142" s="28" t="str">
        <f>+WEO_Data!C35</f>
        <v>Comoros</v>
      </c>
      <c r="C142" s="63">
        <v>1662.405</v>
      </c>
      <c r="D142" s="29">
        <v>0.872</v>
      </c>
      <c r="E142" s="58">
        <f t="shared" si="6"/>
        <v>0.25667294379172795</v>
      </c>
      <c r="F142" s="105">
        <f t="shared" si="7"/>
        <v>12.696896364002754</v>
      </c>
    </row>
    <row r="143" spans="1:6" x14ac:dyDescent="0.25">
      <c r="A143" s="147"/>
      <c r="B143" s="28" t="str">
        <f>+WEO_Data!C127</f>
        <v>South Sudan</v>
      </c>
      <c r="C143" s="63">
        <v>1613.095</v>
      </c>
      <c r="D143" s="29">
        <v>13.378</v>
      </c>
      <c r="E143" s="58">
        <f t="shared" si="6"/>
        <v>0.24905955063039234</v>
      </c>
      <c r="F143" s="105">
        <f t="shared" si="7"/>
        <v>13.085022270851995</v>
      </c>
    </row>
    <row r="144" spans="1:6" x14ac:dyDescent="0.25">
      <c r="A144" s="147"/>
      <c r="B144" s="28" t="str">
        <f>+WEO_Data!C79</f>
        <v>Liberia</v>
      </c>
      <c r="C144" s="63">
        <v>1413.0060000000001</v>
      </c>
      <c r="D144" s="29">
        <v>4.5780000000000003</v>
      </c>
      <c r="E144" s="58">
        <f t="shared" si="6"/>
        <v>0.21816609647791865</v>
      </c>
      <c r="F144" s="105">
        <f t="shared" si="7"/>
        <v>14.937929492160682</v>
      </c>
    </row>
    <row r="145" spans="1:11" x14ac:dyDescent="0.25">
      <c r="A145" s="147"/>
      <c r="B145" s="28" t="str">
        <f>+WEO_Data!C95</f>
        <v>Mozambique</v>
      </c>
      <c r="C145" s="63">
        <v>1331.104</v>
      </c>
      <c r="D145" s="29">
        <v>31.157</v>
      </c>
      <c r="E145" s="58">
        <f t="shared" si="6"/>
        <v>0.2055205453381963</v>
      </c>
      <c r="F145" s="105">
        <f t="shared" si="7"/>
        <v>15.857050989254031</v>
      </c>
    </row>
    <row r="146" spans="1:11" x14ac:dyDescent="0.25">
      <c r="A146" s="147"/>
      <c r="B146" s="28" t="str">
        <f>+WEO_Data!C101</f>
        <v>Niger</v>
      </c>
      <c r="C146" s="63">
        <v>1279.623</v>
      </c>
      <c r="D146" s="29">
        <v>19.939</v>
      </c>
      <c r="E146" s="58">
        <f t="shared" si="6"/>
        <v>0.19757195289571572</v>
      </c>
      <c r="F146" s="105">
        <f t="shared" si="7"/>
        <v>16.495002043570643</v>
      </c>
    </row>
    <row r="147" spans="1:11" x14ac:dyDescent="0.25">
      <c r="A147" s="147"/>
      <c r="B147" s="28" t="str">
        <f>+WEO_Data!C82</f>
        <v>Malawi</v>
      </c>
      <c r="C147" s="63">
        <v>1234.01</v>
      </c>
      <c r="D147" s="29">
        <v>20.289000000000001</v>
      </c>
      <c r="E147" s="58">
        <f t="shared" si="6"/>
        <v>0.19052937122327601</v>
      </c>
      <c r="F147" s="105">
        <f t="shared" si="7"/>
        <v>17.104710658746686</v>
      </c>
    </row>
    <row r="148" spans="1:11" x14ac:dyDescent="0.25">
      <c r="A148" s="147"/>
      <c r="B148" s="28" t="str">
        <f>+WEO_Data!C36</f>
        <v>Democratic Republic of the Congo</v>
      </c>
      <c r="C148" s="63">
        <v>791.19</v>
      </c>
      <c r="D148" s="29">
        <v>97.879000000000005</v>
      </c>
      <c r="E148" s="58">
        <f t="shared" si="6"/>
        <v>0.12215859937775526</v>
      </c>
      <c r="F148" s="105">
        <f t="shared" si="7"/>
        <v>26.678021714126817</v>
      </c>
    </row>
    <row r="149" spans="1:11" x14ac:dyDescent="0.25">
      <c r="A149" s="147"/>
      <c r="B149" s="28" t="str">
        <f>+WEO_Data!C30</f>
        <v>Central African Republic</v>
      </c>
      <c r="C149" s="63">
        <v>746.46400000000006</v>
      </c>
      <c r="D149" s="29">
        <v>5.181</v>
      </c>
      <c r="E149" s="58">
        <f t="shared" si="6"/>
        <v>0.11525296923105285</v>
      </c>
      <c r="F149" s="105">
        <f t="shared" si="7"/>
        <v>28.276492905217125</v>
      </c>
    </row>
    <row r="150" spans="1:11" x14ac:dyDescent="0.25">
      <c r="A150" s="147"/>
      <c r="B150" s="28" t="str">
        <f>+WEO_Data!C26</f>
        <v>Burundi</v>
      </c>
      <c r="C150" s="63">
        <v>726.88499999999999</v>
      </c>
      <c r="D150" s="29">
        <v>11.529</v>
      </c>
      <c r="E150" s="58">
        <f t="shared" si="6"/>
        <v>0.11222999975821185</v>
      </c>
      <c r="F150" s="105">
        <f t="shared" si="7"/>
        <v>29.038133955164842</v>
      </c>
      <c r="G150" s="63">
        <f>AVERAGE(C104:C150)</f>
        <v>2667.5075957446816</v>
      </c>
      <c r="H150" s="29">
        <f>SUM(D104:D150)</f>
        <v>857.68899999999985</v>
      </c>
      <c r="I150" s="58">
        <f>AVERAGE(E104:E150)</f>
        <v>0.41185934064598084</v>
      </c>
      <c r="J150" s="110">
        <f t="shared" ref="J150" si="8">AVERAGE(F104:F150)</f>
        <v>9.8997897599998179</v>
      </c>
      <c r="K150" s="30">
        <f>+(D101+D85+D81+D27)/H150</f>
        <v>0.18635775904786003</v>
      </c>
    </row>
    <row r="151" spans="1:11" s="87" customFormat="1" x14ac:dyDescent="0.25">
      <c r="B151" s="92" t="s">
        <v>218</v>
      </c>
      <c r="C151" s="88"/>
      <c r="D151" s="93">
        <f>SUM(D6:D150)</f>
        <v>6397.0929999999998</v>
      </c>
      <c r="E151" s="90"/>
    </row>
    <row r="152" spans="1:11" x14ac:dyDescent="0.25">
      <c r="D152" s="94"/>
    </row>
    <row r="153" spans="1:11" x14ac:dyDescent="0.25">
      <c r="D153" s="94"/>
    </row>
    <row r="154" spans="1:11" x14ac:dyDescent="0.25">
      <c r="C154" s="86" t="s">
        <v>183</v>
      </c>
      <c r="D154" s="94">
        <f>+D13+D24++D26+D28</f>
        <v>14.346</v>
      </c>
      <c r="E154" s="84">
        <f>+D154/$D$161</f>
        <v>2.2425811223941877E-3</v>
      </c>
    </row>
    <row r="155" spans="1:11" x14ac:dyDescent="0.25">
      <c r="C155" s="86" t="s">
        <v>212</v>
      </c>
      <c r="D155" s="94">
        <f>SUM(D6:D36)-D154</f>
        <v>2041.7959999999998</v>
      </c>
      <c r="E155" s="84">
        <f t="shared" ref="E155:E161" si="9">+D155/$D$161</f>
        <v>0.31917560054230887</v>
      </c>
    </row>
    <row r="156" spans="1:11" x14ac:dyDescent="0.25">
      <c r="C156" s="86" t="s">
        <v>176</v>
      </c>
      <c r="D156" s="94">
        <f>SUM(D126:D143)</f>
        <v>318.80200000000002</v>
      </c>
      <c r="E156" s="84">
        <f t="shared" si="9"/>
        <v>4.9835448695212038E-2</v>
      </c>
    </row>
    <row r="157" spans="1:11" x14ac:dyDescent="0.25">
      <c r="C157" s="86" t="s">
        <v>177</v>
      </c>
      <c r="D157" s="94">
        <f>SUM(D144:D150)</f>
        <v>190.55199999999999</v>
      </c>
      <c r="E157" s="84">
        <f t="shared" si="9"/>
        <v>2.9787279941060733E-2</v>
      </c>
    </row>
    <row r="158" spans="1:11" x14ac:dyDescent="0.25">
      <c r="C158" s="86" t="s">
        <v>213</v>
      </c>
      <c r="D158" s="94">
        <f>SUM(D91:D114)</f>
        <v>922.7829999999999</v>
      </c>
      <c r="E158" s="84">
        <f t="shared" si="9"/>
        <v>0.14425036497046392</v>
      </c>
    </row>
    <row r="159" spans="1:11" x14ac:dyDescent="0.25">
      <c r="C159" s="86" t="s">
        <v>169</v>
      </c>
      <c r="D159" s="94">
        <f>SUM(D37:D90)</f>
        <v>2760.8069999999998</v>
      </c>
      <c r="E159" s="84">
        <f t="shared" si="9"/>
        <v>0.4315721218997442</v>
      </c>
    </row>
    <row r="160" spans="1:11" x14ac:dyDescent="0.25">
      <c r="C160" s="86" t="s">
        <v>168</v>
      </c>
      <c r="D160" s="94">
        <f>SUM(D115:D125)</f>
        <v>148.00700000000001</v>
      </c>
      <c r="E160" s="84">
        <f t="shared" si="9"/>
        <v>2.3136602828816157E-2</v>
      </c>
    </row>
    <row r="161" spans="3:5" x14ac:dyDescent="0.25">
      <c r="C161" s="86" t="s">
        <v>181</v>
      </c>
      <c r="D161" s="93">
        <f>SUM(D154:D160)</f>
        <v>6397.0929999999989</v>
      </c>
      <c r="E161" s="84">
        <f t="shared" si="9"/>
        <v>1</v>
      </c>
    </row>
  </sheetData>
  <sortState ref="B6:AV150">
    <sortCondition descending="1" ref="C6:C150"/>
  </sortState>
  <mergeCells count="3">
    <mergeCell ref="A62:A103"/>
    <mergeCell ref="A24:A61"/>
    <mergeCell ref="A104:A15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39"/>
  <sheetViews>
    <sheetView topLeftCell="A6" workbookViewId="0">
      <selection activeCell="C42" sqref="C42"/>
    </sheetView>
  </sheetViews>
  <sheetFormatPr defaultRowHeight="15" x14ac:dyDescent="0.25"/>
  <cols>
    <col min="1" max="1" width="14.42578125" style="78" bestFit="1" customWidth="1"/>
    <col min="2" max="2" width="12" style="78" bestFit="1" customWidth="1"/>
  </cols>
  <sheetData>
    <row r="1" spans="1:2" x14ac:dyDescent="0.25">
      <c r="B1" s="80" t="s">
        <v>224</v>
      </c>
    </row>
    <row r="2" spans="1:2" x14ac:dyDescent="0.25">
      <c r="A2" s="79" t="str">
        <f>+'Visa Market Sizing'!AO154</f>
        <v>Mexico + NT</v>
      </c>
      <c r="B2" s="78">
        <f>+ROUND('Visa Market Sizing'!AR154,-2)</f>
        <v>4400</v>
      </c>
    </row>
    <row r="3" spans="1:2" x14ac:dyDescent="0.25">
      <c r="A3" s="79" t="str">
        <f>+'Visa Market Sizing'!AO155</f>
        <v>Other LatAm</v>
      </c>
      <c r="B3" s="78">
        <f>+ROUND('Visa Market Sizing'!AR155,-2)</f>
        <v>15000</v>
      </c>
    </row>
    <row r="4" spans="1:2" x14ac:dyDescent="0.25">
      <c r="A4" s="79" t="str">
        <f>+'Visa Market Sizing'!AO156</f>
        <v>East Asia</v>
      </c>
      <c r="B4" s="78">
        <f>+ROUND('Visa Market Sizing'!AR156,-2)</f>
        <v>46300</v>
      </c>
    </row>
    <row r="5" spans="1:2" x14ac:dyDescent="0.25">
      <c r="A5" s="79" t="str">
        <f>+'Visa Market Sizing'!AO157</f>
        <v>South Aisa</v>
      </c>
      <c r="B5" s="78">
        <f>+ROUND('Visa Market Sizing'!AR157,-2)</f>
        <v>25100</v>
      </c>
    </row>
    <row r="6" spans="1:2" x14ac:dyDescent="0.25">
      <c r="A6" s="79" t="str">
        <f>+'Visa Market Sizing'!AO158</f>
        <v>E. Europe / FSU</v>
      </c>
      <c r="B6" s="78">
        <f>+ROUND('Visa Market Sizing'!AR158,-2)</f>
        <v>13500</v>
      </c>
    </row>
    <row r="7" spans="1:2" x14ac:dyDescent="0.25">
      <c r="A7" s="79" t="str">
        <f>+'Visa Market Sizing'!AO159</f>
        <v>Africa</v>
      </c>
      <c r="B7" s="78">
        <f>+ROUND('Visa Market Sizing'!AR159,-2)</f>
        <v>12000</v>
      </c>
    </row>
    <row r="8" spans="1:2" x14ac:dyDescent="0.25">
      <c r="A8" s="79" t="str">
        <f>+'Visa Market Sizing'!AO160</f>
        <v>Middle East</v>
      </c>
      <c r="B8" s="78">
        <f>+ROUND('Visa Market Sizing'!AR160,-2)</f>
        <v>5100</v>
      </c>
    </row>
    <row r="9" spans="1:2" x14ac:dyDescent="0.25">
      <c r="A9" s="79" t="str">
        <f>+'Visa Market Sizing'!AO161</f>
        <v>Total</v>
      </c>
      <c r="B9" s="78">
        <f>+ROUND('Visa Market Sizing'!AR161,-2)</f>
        <v>121400</v>
      </c>
    </row>
    <row r="10" spans="1:2" x14ac:dyDescent="0.25">
      <c r="A10" s="79"/>
    </row>
    <row r="11" spans="1:2" x14ac:dyDescent="0.25">
      <c r="B11" s="80" t="s">
        <v>223</v>
      </c>
    </row>
    <row r="12" spans="1:2" x14ac:dyDescent="0.25">
      <c r="A12" s="79" t="str">
        <f>+A2</f>
        <v>Mexico + NT</v>
      </c>
      <c r="B12" s="78">
        <f>+ROUND('Visa Market Sizing'!AS154,-2)</f>
        <v>15700</v>
      </c>
    </row>
    <row r="13" spans="1:2" x14ac:dyDescent="0.25">
      <c r="A13" s="79" t="str">
        <f t="shared" ref="A13:A18" si="0">+A3</f>
        <v>Other LatAm</v>
      </c>
      <c r="B13" s="78">
        <f>+ROUND('Visa Market Sizing'!AS155,-2)</f>
        <v>34800</v>
      </c>
    </row>
    <row r="14" spans="1:2" x14ac:dyDescent="0.25">
      <c r="A14" s="79" t="str">
        <f t="shared" si="0"/>
        <v>East Asia</v>
      </c>
      <c r="B14" s="78">
        <f>+ROUND('Visa Market Sizing'!AS156,-2)</f>
        <v>118500</v>
      </c>
    </row>
    <row r="15" spans="1:2" x14ac:dyDescent="0.25">
      <c r="A15" s="79" t="str">
        <f t="shared" si="0"/>
        <v>South Aisa</v>
      </c>
      <c r="B15" s="78">
        <f>+ROUND('Visa Market Sizing'!AS157,-2)</f>
        <v>118700</v>
      </c>
    </row>
    <row r="16" spans="1:2" x14ac:dyDescent="0.25">
      <c r="A16" s="79" t="str">
        <f t="shared" si="0"/>
        <v>E. Europe / FSU</v>
      </c>
      <c r="B16" s="78">
        <f>+ROUND('Visa Market Sizing'!AS158,-2)</f>
        <v>26100</v>
      </c>
    </row>
    <row r="17" spans="1:2" x14ac:dyDescent="0.25">
      <c r="A17" s="79" t="str">
        <f t="shared" si="0"/>
        <v>Africa</v>
      </c>
      <c r="B17" s="78">
        <f>+ROUND('Visa Market Sizing'!AS159,-2)</f>
        <v>42600</v>
      </c>
    </row>
    <row r="18" spans="1:2" x14ac:dyDescent="0.25">
      <c r="A18" s="79" t="str">
        <f t="shared" si="0"/>
        <v>Middle East</v>
      </c>
      <c r="B18" s="78">
        <f>+ROUND('Visa Market Sizing'!AS160,-2)</f>
        <v>17200</v>
      </c>
    </row>
    <row r="19" spans="1:2" x14ac:dyDescent="0.25">
      <c r="A19" s="79" t="str">
        <f>+A9</f>
        <v>Total</v>
      </c>
      <c r="B19" s="78">
        <f>+ROUND('Visa Market Sizing'!AS161,-2)</f>
        <v>373600</v>
      </c>
    </row>
    <row r="21" spans="1:2" x14ac:dyDescent="0.25">
      <c r="B21" s="80" t="s">
        <v>222</v>
      </c>
    </row>
    <row r="22" spans="1:2" x14ac:dyDescent="0.25">
      <c r="A22" s="79" t="str">
        <f>+A12</f>
        <v>Mexico + NT</v>
      </c>
      <c r="B22" s="78">
        <f>+ROUND('Visa Market Sizing'!AT154,-2)</f>
        <v>20200</v>
      </c>
    </row>
    <row r="23" spans="1:2" x14ac:dyDescent="0.25">
      <c r="A23" s="79" t="str">
        <f t="shared" ref="A23:A29" si="1">+A13</f>
        <v>Other LatAm</v>
      </c>
      <c r="B23" s="78">
        <f>+ROUND('Visa Market Sizing'!AT155,-2)</f>
        <v>49800</v>
      </c>
    </row>
    <row r="24" spans="1:2" x14ac:dyDescent="0.25">
      <c r="A24" s="79" t="str">
        <f t="shared" si="1"/>
        <v>East Asia</v>
      </c>
      <c r="B24" s="78">
        <f>+ROUND('Visa Market Sizing'!AT156,-2)</f>
        <v>164800</v>
      </c>
    </row>
    <row r="25" spans="1:2" x14ac:dyDescent="0.25">
      <c r="A25" s="79" t="str">
        <f t="shared" si="1"/>
        <v>South Aisa</v>
      </c>
      <c r="B25" s="78">
        <f>+ROUND('Visa Market Sizing'!AT157,-2)</f>
        <v>143800</v>
      </c>
    </row>
    <row r="26" spans="1:2" x14ac:dyDescent="0.25">
      <c r="A26" s="79" t="str">
        <f t="shared" si="1"/>
        <v>E. Europe / FSU</v>
      </c>
      <c r="B26" s="78">
        <f>+ROUND('Visa Market Sizing'!AT158,-2)</f>
        <v>39600</v>
      </c>
    </row>
    <row r="27" spans="1:2" x14ac:dyDescent="0.25">
      <c r="A27" s="79" t="str">
        <f t="shared" si="1"/>
        <v>Africa</v>
      </c>
      <c r="B27" s="78">
        <f>+ROUND('Visa Market Sizing'!AT159,-2)</f>
        <v>54600</v>
      </c>
    </row>
    <row r="28" spans="1:2" x14ac:dyDescent="0.25">
      <c r="A28" s="79" t="str">
        <f t="shared" si="1"/>
        <v>Middle East</v>
      </c>
      <c r="B28" s="78">
        <f>+ROUND('Visa Market Sizing'!AT160,-2)</f>
        <v>22300</v>
      </c>
    </row>
    <row r="29" spans="1:2" x14ac:dyDescent="0.25">
      <c r="A29" s="79" t="str">
        <f t="shared" si="1"/>
        <v>Total</v>
      </c>
      <c r="B29" s="78">
        <f>+ROUND('Visa Market Sizing'!AT161,-2)</f>
        <v>495000</v>
      </c>
    </row>
    <row r="30" spans="1:2" x14ac:dyDescent="0.25">
      <c r="A30" s="79"/>
    </row>
    <row r="31" spans="1:2" x14ac:dyDescent="0.25">
      <c r="B31" s="80" t="s">
        <v>180</v>
      </c>
    </row>
    <row r="32" spans="1:2" x14ac:dyDescent="0.25">
      <c r="A32" s="79" t="str">
        <f>+A22</f>
        <v>Mexico + NT</v>
      </c>
      <c r="B32" s="81">
        <f>+'Visa Market Sizing'!AK154/1000</f>
        <v>1.9986002049999998</v>
      </c>
    </row>
    <row r="33" spans="1:2" x14ac:dyDescent="0.25">
      <c r="A33" s="79" t="str">
        <f t="shared" ref="A33:A39" si="2">+A23</f>
        <v>Other LatAm</v>
      </c>
      <c r="B33" s="81">
        <f>+'Visa Market Sizing'!AK155/1000</f>
        <v>4.9344539754999985</v>
      </c>
    </row>
    <row r="34" spans="1:2" x14ac:dyDescent="0.25">
      <c r="A34" s="79" t="str">
        <f t="shared" si="2"/>
        <v>East Asia</v>
      </c>
      <c r="B34" s="81">
        <f>+'Visa Market Sizing'!AK156/1000</f>
        <v>16.335248495999998</v>
      </c>
    </row>
    <row r="35" spans="1:2" x14ac:dyDescent="0.25">
      <c r="A35" s="79" t="str">
        <f t="shared" si="2"/>
        <v>South Aisa</v>
      </c>
      <c r="B35" s="81">
        <f>+'Visa Market Sizing'!AK157/1000</f>
        <v>14.253846816999999</v>
      </c>
    </row>
    <row r="36" spans="1:2" x14ac:dyDescent="0.25">
      <c r="A36" s="79" t="str">
        <f t="shared" si="2"/>
        <v>E. Europe / FSU</v>
      </c>
      <c r="B36" s="81">
        <f>+'Visa Market Sizing'!AK158/1000</f>
        <v>3.9274148340000008</v>
      </c>
    </row>
    <row r="37" spans="1:2" x14ac:dyDescent="0.25">
      <c r="A37" s="79" t="str">
        <f t="shared" si="2"/>
        <v>Africa</v>
      </c>
      <c r="B37" s="81">
        <f>+'Visa Market Sizing'!AK159/1000</f>
        <v>5.4100540900000009</v>
      </c>
    </row>
    <row r="38" spans="1:2" x14ac:dyDescent="0.25">
      <c r="A38" s="79" t="str">
        <f t="shared" si="2"/>
        <v>Middle East</v>
      </c>
      <c r="B38" s="81">
        <f>+'Visa Market Sizing'!AK160/1000</f>
        <v>2.2092487165000003</v>
      </c>
    </row>
    <row r="39" spans="1:2" x14ac:dyDescent="0.25">
      <c r="A39" s="79" t="str">
        <f t="shared" si="2"/>
        <v>Total</v>
      </c>
      <c r="B39" s="81">
        <f>+'Visa Market Sizing'!AK161/1000</f>
        <v>49.068867134000001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26"/>
  <sheetViews>
    <sheetView workbookViewId="0">
      <selection activeCell="D24" sqref="D24"/>
    </sheetView>
  </sheetViews>
  <sheetFormatPr defaultRowHeight="15" x14ac:dyDescent="0.25"/>
  <cols>
    <col min="2" max="2" width="25.7109375" customWidth="1"/>
    <col min="3" max="3" width="25.85546875" customWidth="1"/>
    <col min="4" max="4" width="11" bestFit="1" customWidth="1"/>
  </cols>
  <sheetData>
    <row r="1" spans="1:6" ht="21" x14ac:dyDescent="0.35">
      <c r="A1" s="134" t="s">
        <v>299</v>
      </c>
    </row>
    <row r="4" spans="1:6" x14ac:dyDescent="0.25">
      <c r="B4" t="s">
        <v>189</v>
      </c>
      <c r="C4" s="2">
        <v>846</v>
      </c>
      <c r="D4" s="2"/>
      <c r="F4" s="23" t="s">
        <v>205</v>
      </c>
    </row>
    <row r="5" spans="1:6" x14ac:dyDescent="0.25">
      <c r="B5" t="s">
        <v>188</v>
      </c>
      <c r="C5" s="2">
        <v>1041</v>
      </c>
      <c r="D5" s="2"/>
    </row>
    <row r="6" spans="1:6" x14ac:dyDescent="0.25">
      <c r="B6" t="s">
        <v>190</v>
      </c>
      <c r="C6" s="2">
        <v>903</v>
      </c>
      <c r="D6" s="2"/>
    </row>
    <row r="7" spans="1:6" x14ac:dyDescent="0.25">
      <c r="B7" t="s">
        <v>186</v>
      </c>
      <c r="C7" s="2"/>
      <c r="D7" s="2">
        <v>2789</v>
      </c>
    </row>
    <row r="8" spans="1:6" x14ac:dyDescent="0.25">
      <c r="C8" s="2"/>
      <c r="D8" s="2"/>
    </row>
    <row r="9" spans="1:6" x14ac:dyDescent="0.25">
      <c r="B9" t="s">
        <v>197</v>
      </c>
      <c r="C9" s="2"/>
      <c r="D9" s="2">
        <v>663</v>
      </c>
    </row>
    <row r="10" spans="1:6" x14ac:dyDescent="0.25">
      <c r="B10" t="s">
        <v>191</v>
      </c>
      <c r="C10" s="2"/>
      <c r="D10" s="2">
        <v>166</v>
      </c>
    </row>
    <row r="11" spans="1:6" x14ac:dyDescent="0.25">
      <c r="B11" t="s">
        <v>192</v>
      </c>
      <c r="C11" s="2"/>
      <c r="D11" s="2">
        <v>221</v>
      </c>
    </row>
    <row r="12" spans="1:6" x14ac:dyDescent="0.25">
      <c r="B12" t="s">
        <v>193</v>
      </c>
      <c r="C12" s="2"/>
      <c r="D12" s="2">
        <v>55</v>
      </c>
    </row>
    <row r="13" spans="1:6" x14ac:dyDescent="0.25">
      <c r="B13" t="s">
        <v>194</v>
      </c>
      <c r="C13" s="2"/>
      <c r="D13" s="2">
        <v>93</v>
      </c>
    </row>
    <row r="14" spans="1:6" x14ac:dyDescent="0.25">
      <c r="B14" t="s">
        <v>195</v>
      </c>
      <c r="C14" s="2"/>
      <c r="D14" s="2">
        <v>89</v>
      </c>
    </row>
    <row r="15" spans="1:6" x14ac:dyDescent="0.25">
      <c r="B15" t="s">
        <v>199</v>
      </c>
      <c r="C15" s="2"/>
      <c r="D15" s="2">
        <v>90</v>
      </c>
    </row>
    <row r="16" spans="1:6" x14ac:dyDescent="0.25">
      <c r="B16" t="s">
        <v>198</v>
      </c>
      <c r="C16" s="2"/>
      <c r="D16" s="2">
        <v>400</v>
      </c>
    </row>
    <row r="17" spans="2:4" x14ac:dyDescent="0.25">
      <c r="B17" t="s">
        <v>196</v>
      </c>
      <c r="C17" s="2"/>
      <c r="D17" s="2">
        <v>1718</v>
      </c>
    </row>
    <row r="18" spans="2:4" x14ac:dyDescent="0.25">
      <c r="B18" t="s">
        <v>187</v>
      </c>
      <c r="C18" s="2"/>
      <c r="D18" s="2">
        <v>450</v>
      </c>
    </row>
    <row r="19" spans="2:4" x14ac:dyDescent="0.25">
      <c r="C19" s="2"/>
      <c r="D19" s="2"/>
    </row>
    <row r="20" spans="2:4" x14ac:dyDescent="0.25">
      <c r="B20" t="s">
        <v>200</v>
      </c>
      <c r="C20" s="2"/>
      <c r="D20" s="2"/>
    </row>
    <row r="21" spans="2:4" x14ac:dyDescent="0.25">
      <c r="B21" t="s">
        <v>201</v>
      </c>
      <c r="C21" s="2"/>
      <c r="D21" s="2">
        <v>1263</v>
      </c>
    </row>
    <row r="22" spans="2:4" x14ac:dyDescent="0.25">
      <c r="B22" t="s">
        <v>202</v>
      </c>
      <c r="C22" s="2"/>
      <c r="D22" s="2">
        <v>641</v>
      </c>
    </row>
    <row r="24" spans="2:4" x14ac:dyDescent="0.25">
      <c r="B24" t="s">
        <v>203</v>
      </c>
      <c r="D24" s="2">
        <f>SUM(D7:D22)</f>
        <v>8638</v>
      </c>
    </row>
    <row r="25" spans="2:4" x14ac:dyDescent="0.25">
      <c r="B25" t="s">
        <v>204</v>
      </c>
      <c r="D25" s="2">
        <f>+'Fiscal Analysis'!J24*1000</f>
        <v>13030.999999999998</v>
      </c>
    </row>
    <row r="26" spans="2:4" x14ac:dyDescent="0.25">
      <c r="B26" t="s">
        <v>298</v>
      </c>
      <c r="D26" s="4">
        <f>+D25/D24</f>
        <v>1.5085667978698771</v>
      </c>
    </row>
  </sheetData>
  <hyperlinks>
    <hyperlink ref="F4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O468"/>
  <sheetViews>
    <sheetView workbookViewId="0"/>
  </sheetViews>
  <sheetFormatPr defaultRowHeight="15" x14ac:dyDescent="0.25"/>
  <cols>
    <col min="3" max="3" width="28.42578125" customWidth="1"/>
    <col min="4" max="4" width="62.7109375" customWidth="1"/>
    <col min="5" max="5" width="53.42578125" customWidth="1"/>
    <col min="6" max="11" width="11.5703125" bestFit="1" customWidth="1"/>
  </cols>
  <sheetData>
    <row r="1" spans="1:12" x14ac:dyDescent="0.25">
      <c r="C1" t="s">
        <v>0</v>
      </c>
      <c r="D1" t="s">
        <v>1</v>
      </c>
      <c r="E1" t="s">
        <v>2</v>
      </c>
      <c r="F1">
        <v>2015</v>
      </c>
      <c r="G1">
        <v>2016</v>
      </c>
      <c r="H1">
        <v>2017</v>
      </c>
      <c r="I1">
        <v>2018</v>
      </c>
      <c r="J1">
        <v>2019</v>
      </c>
      <c r="K1">
        <v>2020</v>
      </c>
      <c r="L1" t="s">
        <v>3</v>
      </c>
    </row>
    <row r="2" spans="1:12" x14ac:dyDescent="0.25">
      <c r="A2">
        <v>1</v>
      </c>
      <c r="B2">
        <v>1</v>
      </c>
      <c r="C2" t="s">
        <v>4</v>
      </c>
      <c r="D2" t="s">
        <v>5</v>
      </c>
      <c r="E2" t="s">
        <v>6</v>
      </c>
      <c r="F2" s="2">
        <v>1905.222</v>
      </c>
      <c r="G2" s="2">
        <v>1915.519</v>
      </c>
      <c r="H2" s="2">
        <v>1954.6610000000001</v>
      </c>
      <c r="I2" s="2">
        <v>2016.8889999999999</v>
      </c>
      <c r="J2" s="2">
        <v>2085.9580000000001</v>
      </c>
      <c r="K2" s="2">
        <v>2174.8620000000001</v>
      </c>
      <c r="L2">
        <v>2016</v>
      </c>
    </row>
    <row r="3" spans="1:12" x14ac:dyDescent="0.25">
      <c r="A3">
        <v>4</v>
      </c>
      <c r="B3">
        <v>1</v>
      </c>
      <c r="C3" t="s">
        <v>11</v>
      </c>
      <c r="D3" t="s">
        <v>5</v>
      </c>
      <c r="E3" t="s">
        <v>6</v>
      </c>
      <c r="F3" s="2">
        <v>11307.521000000001</v>
      </c>
      <c r="G3" s="2">
        <v>11832.567999999999</v>
      </c>
      <c r="H3" s="2">
        <v>12520.992</v>
      </c>
      <c r="I3" s="2">
        <v>13344.543</v>
      </c>
      <c r="J3" s="2">
        <v>14101.960999999999</v>
      </c>
      <c r="K3" s="2">
        <v>14976.016</v>
      </c>
      <c r="L3">
        <v>2016</v>
      </c>
    </row>
    <row r="4" spans="1:12" x14ac:dyDescent="0.25">
      <c r="A4">
        <v>7</v>
      </c>
      <c r="B4">
        <v>1</v>
      </c>
      <c r="C4" t="s">
        <v>12</v>
      </c>
      <c r="D4" t="s">
        <v>5</v>
      </c>
      <c r="E4" t="s">
        <v>6</v>
      </c>
      <c r="F4" s="2">
        <v>14623.754999999999</v>
      </c>
      <c r="G4" s="2">
        <v>14930.52</v>
      </c>
      <c r="H4" s="2">
        <v>15100.108</v>
      </c>
      <c r="I4" s="2">
        <v>15439.915999999999</v>
      </c>
      <c r="J4" s="2">
        <v>15765.504000000001</v>
      </c>
      <c r="K4" s="2">
        <v>16074.916999999999</v>
      </c>
      <c r="L4">
        <v>2017</v>
      </c>
    </row>
    <row r="5" spans="1:12" x14ac:dyDescent="0.25">
      <c r="A5">
        <v>10</v>
      </c>
      <c r="B5">
        <v>1</v>
      </c>
      <c r="C5" t="s">
        <v>13</v>
      </c>
      <c r="D5" t="s">
        <v>5</v>
      </c>
      <c r="E5" t="s">
        <v>6</v>
      </c>
      <c r="F5" s="2">
        <v>7416.683</v>
      </c>
      <c r="G5" s="2">
        <v>7085.9960000000001</v>
      </c>
      <c r="H5" s="2">
        <v>6987.9340000000002</v>
      </c>
      <c r="I5" s="2">
        <v>6814.3310000000001</v>
      </c>
      <c r="J5" s="2">
        <v>6763.3549999999996</v>
      </c>
      <c r="K5" s="2">
        <v>6896.6310000000003</v>
      </c>
      <c r="L5">
        <v>2015</v>
      </c>
    </row>
    <row r="6" spans="1:12" x14ac:dyDescent="0.25">
      <c r="A6">
        <v>13</v>
      </c>
      <c r="B6">
        <v>1</v>
      </c>
      <c r="C6" t="s">
        <v>14</v>
      </c>
      <c r="D6" t="s">
        <v>5</v>
      </c>
      <c r="E6" t="s">
        <v>6</v>
      </c>
      <c r="F6" s="2">
        <v>23974.027999999998</v>
      </c>
      <c r="G6" s="2">
        <v>25135.578000000001</v>
      </c>
      <c r="H6" s="2">
        <v>26259.905999999999</v>
      </c>
      <c r="I6" s="2">
        <v>27981.256000000001</v>
      </c>
      <c r="J6" s="2">
        <v>29297.807000000001</v>
      </c>
      <c r="K6" s="2">
        <v>30569.203000000001</v>
      </c>
      <c r="L6">
        <v>2011</v>
      </c>
    </row>
    <row r="7" spans="1:12" x14ac:dyDescent="0.25">
      <c r="A7">
        <v>16</v>
      </c>
      <c r="B7">
        <v>1</v>
      </c>
      <c r="C7" t="s">
        <v>15</v>
      </c>
      <c r="D7" t="s">
        <v>5</v>
      </c>
      <c r="E7" t="s">
        <v>6</v>
      </c>
      <c r="F7" s="2">
        <v>20551.855</v>
      </c>
      <c r="G7" s="2">
        <v>20130.342000000001</v>
      </c>
      <c r="H7" s="2">
        <v>20830.107</v>
      </c>
      <c r="I7" s="2">
        <v>20537.060000000001</v>
      </c>
      <c r="J7" s="2">
        <v>20425.288</v>
      </c>
      <c r="K7" s="2">
        <v>21070.018</v>
      </c>
      <c r="L7">
        <v>2017</v>
      </c>
    </row>
    <row r="8" spans="1:12" x14ac:dyDescent="0.25">
      <c r="A8">
        <v>19</v>
      </c>
      <c r="B8">
        <v>1</v>
      </c>
      <c r="C8" t="s">
        <v>16</v>
      </c>
      <c r="D8" t="s">
        <v>5</v>
      </c>
      <c r="E8" t="s">
        <v>6</v>
      </c>
      <c r="F8" s="2">
        <v>8537.7170000000006</v>
      </c>
      <c r="G8" s="2">
        <v>8652.8870000000006</v>
      </c>
      <c r="H8" s="2">
        <v>9476.0390000000007</v>
      </c>
      <c r="I8" s="2">
        <v>10176.091</v>
      </c>
      <c r="J8" s="2">
        <v>10828.049000000001</v>
      </c>
      <c r="K8" s="2">
        <v>11550.669</v>
      </c>
      <c r="L8">
        <v>2015</v>
      </c>
    </row>
    <row r="9" spans="1:12" x14ac:dyDescent="0.25">
      <c r="A9">
        <v>22</v>
      </c>
      <c r="B9">
        <v>1</v>
      </c>
      <c r="C9" t="s">
        <v>17</v>
      </c>
      <c r="D9" t="s">
        <v>5</v>
      </c>
      <c r="E9" t="s">
        <v>6</v>
      </c>
      <c r="F9" s="2">
        <v>36612.11</v>
      </c>
      <c r="G9" s="2">
        <v>36744.883000000002</v>
      </c>
      <c r="H9" s="2">
        <v>38136.29</v>
      </c>
      <c r="I9" s="2">
        <v>39319.019999999997</v>
      </c>
      <c r="J9" s="2">
        <v>40159.781000000003</v>
      </c>
      <c r="K9" s="2">
        <v>41229.955999999998</v>
      </c>
      <c r="L9">
        <v>2017</v>
      </c>
    </row>
    <row r="10" spans="1:12" x14ac:dyDescent="0.25">
      <c r="A10">
        <v>25</v>
      </c>
      <c r="B10">
        <v>1</v>
      </c>
      <c r="C10" t="s">
        <v>19</v>
      </c>
      <c r="D10" t="s">
        <v>5</v>
      </c>
      <c r="E10" t="s">
        <v>6</v>
      </c>
      <c r="F10" s="2">
        <v>18078.631000000001</v>
      </c>
      <c r="G10" s="2">
        <v>17510.738000000001</v>
      </c>
      <c r="H10" s="2">
        <v>17650.897000000001</v>
      </c>
      <c r="I10" s="2">
        <v>18075.900000000001</v>
      </c>
      <c r="J10" s="2">
        <v>18793.767</v>
      </c>
      <c r="K10" s="2">
        <v>19541.637999999999</v>
      </c>
      <c r="L10">
        <v>2017</v>
      </c>
    </row>
    <row r="11" spans="1:12" x14ac:dyDescent="0.25">
      <c r="A11">
        <v>28</v>
      </c>
      <c r="B11">
        <v>1</v>
      </c>
      <c r="C11" t="s">
        <v>20</v>
      </c>
      <c r="D11" t="s">
        <v>5</v>
      </c>
      <c r="E11" t="s">
        <v>6</v>
      </c>
      <c r="F11" s="2">
        <v>32224.262999999999</v>
      </c>
      <c r="G11" s="2">
        <v>31672.404999999999</v>
      </c>
      <c r="H11" s="2">
        <v>32376.794000000002</v>
      </c>
      <c r="I11" s="2">
        <v>33494.188000000002</v>
      </c>
      <c r="J11" s="2">
        <v>34421.226999999999</v>
      </c>
      <c r="K11" s="2">
        <v>35307.936000000002</v>
      </c>
      <c r="L11">
        <v>2017</v>
      </c>
    </row>
    <row r="12" spans="1:12" x14ac:dyDescent="0.25">
      <c r="A12">
        <v>31</v>
      </c>
      <c r="B12">
        <v>1</v>
      </c>
      <c r="C12" t="s">
        <v>21</v>
      </c>
      <c r="D12" t="s">
        <v>5</v>
      </c>
      <c r="E12" t="s">
        <v>6</v>
      </c>
      <c r="F12" s="2">
        <v>46968.127</v>
      </c>
      <c r="G12" s="2">
        <v>47284.108999999997</v>
      </c>
      <c r="H12" s="2">
        <v>49035.074000000001</v>
      </c>
      <c r="I12" s="2">
        <v>50056.502999999997</v>
      </c>
      <c r="J12" s="2">
        <v>50868.985000000001</v>
      </c>
      <c r="K12" s="2">
        <v>51981.24</v>
      </c>
      <c r="L12">
        <v>2016</v>
      </c>
    </row>
    <row r="13" spans="1:12" x14ac:dyDescent="0.25">
      <c r="A13">
        <v>34</v>
      </c>
      <c r="B13">
        <v>1</v>
      </c>
      <c r="C13" t="s">
        <v>22</v>
      </c>
      <c r="D13" t="s">
        <v>5</v>
      </c>
      <c r="E13" t="s">
        <v>6</v>
      </c>
      <c r="F13" s="2">
        <v>3640.7829999999999</v>
      </c>
      <c r="G13" s="2">
        <v>3905.1880000000001</v>
      </c>
      <c r="H13" s="2">
        <v>4237.33</v>
      </c>
      <c r="I13" s="2">
        <v>4619.7920000000004</v>
      </c>
      <c r="J13" s="2">
        <v>4992.9279999999999</v>
      </c>
      <c r="K13" s="2">
        <v>5398.0609999999997</v>
      </c>
      <c r="L13">
        <v>2013</v>
      </c>
    </row>
    <row r="14" spans="1:12" x14ac:dyDescent="0.25">
      <c r="A14">
        <v>37</v>
      </c>
      <c r="B14">
        <v>1</v>
      </c>
      <c r="C14" t="s">
        <v>23</v>
      </c>
      <c r="D14" t="s">
        <v>5</v>
      </c>
      <c r="E14" t="s">
        <v>6</v>
      </c>
      <c r="F14" s="2">
        <v>17455.356</v>
      </c>
      <c r="G14" s="2">
        <v>17997.838</v>
      </c>
      <c r="H14" s="2">
        <v>18262.931</v>
      </c>
      <c r="I14" s="2">
        <v>18534.303</v>
      </c>
      <c r="J14" s="2">
        <v>18797.633999999998</v>
      </c>
      <c r="K14" s="2">
        <v>19256.447</v>
      </c>
      <c r="L14">
        <v>2017</v>
      </c>
    </row>
    <row r="15" spans="1:12" x14ac:dyDescent="0.25">
      <c r="A15">
        <v>40</v>
      </c>
      <c r="B15">
        <v>1</v>
      </c>
      <c r="C15" t="s">
        <v>24</v>
      </c>
      <c r="D15" t="s">
        <v>5</v>
      </c>
      <c r="E15" t="s">
        <v>6</v>
      </c>
      <c r="F15" s="2">
        <v>18395.739000000001</v>
      </c>
      <c r="G15" s="2">
        <v>18094.537</v>
      </c>
      <c r="H15" s="2">
        <v>18891.498</v>
      </c>
      <c r="I15" s="2">
        <v>20003.028999999999</v>
      </c>
      <c r="J15" s="2">
        <v>20820.204000000002</v>
      </c>
      <c r="K15" s="2">
        <v>21841.412</v>
      </c>
      <c r="L15">
        <v>2017</v>
      </c>
    </row>
    <row r="16" spans="1:12" x14ac:dyDescent="0.25">
      <c r="A16">
        <v>43</v>
      </c>
      <c r="B16">
        <v>1</v>
      </c>
      <c r="C16" t="s">
        <v>25</v>
      </c>
      <c r="D16" t="s">
        <v>5</v>
      </c>
      <c r="E16" t="s">
        <v>6</v>
      </c>
      <c r="F16" s="2">
        <v>8394.2950000000001</v>
      </c>
      <c r="G16" s="2">
        <v>8220.5959999999995</v>
      </c>
      <c r="H16" s="2">
        <v>8280.1540000000005</v>
      </c>
      <c r="I16" s="2">
        <v>8500.9320000000007</v>
      </c>
      <c r="J16" s="2">
        <v>8641.51</v>
      </c>
      <c r="K16" s="2">
        <v>8776.6919999999991</v>
      </c>
      <c r="L16">
        <v>2014</v>
      </c>
    </row>
    <row r="17" spans="1:12" x14ac:dyDescent="0.25">
      <c r="A17">
        <v>46</v>
      </c>
      <c r="B17">
        <v>1</v>
      </c>
      <c r="C17" t="s">
        <v>26</v>
      </c>
      <c r="D17" t="s">
        <v>5</v>
      </c>
      <c r="E17" t="s">
        <v>6</v>
      </c>
      <c r="F17" s="2">
        <v>2127.239</v>
      </c>
      <c r="G17" s="2">
        <v>2177.2310000000002</v>
      </c>
      <c r="H17" s="2">
        <v>2286.9859999999999</v>
      </c>
      <c r="I17" s="2">
        <v>2426.4749999999999</v>
      </c>
      <c r="J17" s="2">
        <v>2561.9360000000001</v>
      </c>
      <c r="K17" s="2">
        <v>2715.6990000000001</v>
      </c>
      <c r="L17">
        <v>2015</v>
      </c>
    </row>
    <row r="18" spans="1:12" x14ac:dyDescent="0.25">
      <c r="A18">
        <v>49</v>
      </c>
      <c r="B18">
        <v>1</v>
      </c>
      <c r="C18" t="s">
        <v>27</v>
      </c>
      <c r="D18" t="s">
        <v>5</v>
      </c>
      <c r="E18" t="s">
        <v>6</v>
      </c>
      <c r="F18" s="2">
        <v>7795.4359999999997</v>
      </c>
      <c r="G18" s="2">
        <v>8322.6229999999996</v>
      </c>
      <c r="H18" s="2">
        <v>8961.9940000000006</v>
      </c>
      <c r="I18" s="2">
        <v>9539.6370000000006</v>
      </c>
      <c r="J18" s="2">
        <v>10014.915000000001</v>
      </c>
      <c r="K18" s="2">
        <v>10698.696</v>
      </c>
      <c r="L18">
        <v>2015</v>
      </c>
    </row>
    <row r="19" spans="1:12" x14ac:dyDescent="0.25">
      <c r="A19">
        <v>52</v>
      </c>
      <c r="B19">
        <v>1</v>
      </c>
      <c r="C19" t="s">
        <v>28</v>
      </c>
      <c r="D19" t="s">
        <v>5</v>
      </c>
      <c r="E19" t="s">
        <v>6</v>
      </c>
      <c r="F19" s="2">
        <v>6569.8549999999996</v>
      </c>
      <c r="G19" s="2">
        <v>6815.8109999999997</v>
      </c>
      <c r="H19" s="2">
        <v>7122.7920000000004</v>
      </c>
      <c r="I19" s="2">
        <v>7476.9409999999998</v>
      </c>
      <c r="J19" s="2">
        <v>7789.6480000000001</v>
      </c>
      <c r="K19" s="2">
        <v>8132.33</v>
      </c>
      <c r="L19">
        <v>2012</v>
      </c>
    </row>
    <row r="20" spans="1:12" x14ac:dyDescent="0.25">
      <c r="A20">
        <v>55</v>
      </c>
      <c r="B20">
        <v>1</v>
      </c>
      <c r="C20" t="s">
        <v>29</v>
      </c>
      <c r="D20" t="s">
        <v>5</v>
      </c>
      <c r="E20" t="s">
        <v>6</v>
      </c>
      <c r="F20" s="2">
        <v>11581.107</v>
      </c>
      <c r="G20" s="2">
        <v>12149.934999999999</v>
      </c>
      <c r="H20" s="2">
        <v>12784.15</v>
      </c>
      <c r="I20" s="2">
        <v>13490.953</v>
      </c>
      <c r="J20" s="2">
        <v>14163.683999999999</v>
      </c>
      <c r="K20" s="2">
        <v>14937.349</v>
      </c>
      <c r="L20">
        <v>2017</v>
      </c>
    </row>
    <row r="21" spans="1:12" x14ac:dyDescent="0.25">
      <c r="A21">
        <v>58</v>
      </c>
      <c r="B21">
        <v>1</v>
      </c>
      <c r="C21" t="s">
        <v>30</v>
      </c>
      <c r="D21" t="s">
        <v>5</v>
      </c>
      <c r="E21" t="s">
        <v>6</v>
      </c>
      <c r="F21" s="2">
        <v>16054.678</v>
      </c>
      <c r="G21" s="2">
        <v>16619.757000000001</v>
      </c>
      <c r="H21" s="2">
        <v>17110.089</v>
      </c>
      <c r="I21" s="2">
        <v>17965.378000000001</v>
      </c>
      <c r="J21" s="2">
        <v>18653.684000000001</v>
      </c>
      <c r="K21" s="2">
        <v>19462.303</v>
      </c>
      <c r="L21">
        <v>2016</v>
      </c>
    </row>
    <row r="22" spans="1:12" x14ac:dyDescent="0.25">
      <c r="A22">
        <v>61</v>
      </c>
      <c r="B22">
        <v>1</v>
      </c>
      <c r="C22" t="s">
        <v>31</v>
      </c>
      <c r="D22" t="s">
        <v>5</v>
      </c>
      <c r="E22" t="s">
        <v>6</v>
      </c>
      <c r="F22" s="2">
        <v>15892.37</v>
      </c>
      <c r="G22" s="2">
        <v>15406.614</v>
      </c>
      <c r="H22" s="2">
        <v>15739.08</v>
      </c>
      <c r="I22" s="2">
        <v>16154.325999999999</v>
      </c>
      <c r="J22" s="2">
        <v>16662.214</v>
      </c>
      <c r="K22" s="2">
        <v>17324.544999999998</v>
      </c>
      <c r="L22">
        <v>2016</v>
      </c>
    </row>
    <row r="23" spans="1:12" x14ac:dyDescent="0.25">
      <c r="A23">
        <v>64</v>
      </c>
      <c r="B23">
        <v>1</v>
      </c>
      <c r="C23" t="s">
        <v>32</v>
      </c>
      <c r="D23" t="s">
        <v>5</v>
      </c>
      <c r="E23" t="s">
        <v>6</v>
      </c>
      <c r="F23" s="2">
        <v>80665.293999999994</v>
      </c>
      <c r="G23" s="2">
        <v>78610.964999999997</v>
      </c>
      <c r="H23" s="2">
        <v>78970.834000000003</v>
      </c>
      <c r="I23" s="2">
        <v>79529.86</v>
      </c>
      <c r="J23" s="2">
        <v>83776.998999999996</v>
      </c>
      <c r="K23" s="2">
        <v>90104.816999999995</v>
      </c>
      <c r="L23">
        <v>2016</v>
      </c>
    </row>
    <row r="24" spans="1:12" x14ac:dyDescent="0.25">
      <c r="A24">
        <v>67</v>
      </c>
      <c r="B24">
        <v>1</v>
      </c>
      <c r="C24" t="s">
        <v>33</v>
      </c>
      <c r="D24" t="s">
        <v>5</v>
      </c>
      <c r="E24" t="s">
        <v>6</v>
      </c>
      <c r="F24" s="2">
        <v>19344.302</v>
      </c>
      <c r="G24" s="2">
        <v>20474.214</v>
      </c>
      <c r="H24" s="2">
        <v>21817.824000000001</v>
      </c>
      <c r="I24" s="2">
        <v>23155.637999999999</v>
      </c>
      <c r="J24" s="2">
        <v>24484.648000000001</v>
      </c>
      <c r="K24" s="2">
        <v>25893.396000000001</v>
      </c>
      <c r="L24">
        <v>2018</v>
      </c>
    </row>
    <row r="25" spans="1:12" x14ac:dyDescent="0.25">
      <c r="A25">
        <v>70</v>
      </c>
      <c r="B25">
        <v>1</v>
      </c>
      <c r="C25" t="s">
        <v>34</v>
      </c>
      <c r="D25" t="s">
        <v>5</v>
      </c>
      <c r="E25" t="s">
        <v>6</v>
      </c>
      <c r="F25" s="2">
        <v>1704.8610000000001</v>
      </c>
      <c r="G25" s="2">
        <v>1773.5</v>
      </c>
      <c r="H25" s="2">
        <v>1866.6179999999999</v>
      </c>
      <c r="I25" s="2">
        <v>1996.144</v>
      </c>
      <c r="J25" s="2">
        <v>2095.5729999999999</v>
      </c>
      <c r="K25" s="2">
        <v>2207.1590000000001</v>
      </c>
      <c r="L25">
        <v>2016</v>
      </c>
    </row>
    <row r="26" spans="1:12" x14ac:dyDescent="0.25">
      <c r="A26">
        <v>73</v>
      </c>
      <c r="B26">
        <v>1</v>
      </c>
      <c r="C26" t="s">
        <v>35</v>
      </c>
      <c r="D26" t="s">
        <v>5</v>
      </c>
      <c r="E26" t="s">
        <v>6</v>
      </c>
      <c r="F26" s="2">
        <v>769.73900000000003</v>
      </c>
      <c r="G26" s="2">
        <v>746.16700000000003</v>
      </c>
      <c r="H26" s="2">
        <v>736.78599999999994</v>
      </c>
      <c r="I26" s="2">
        <v>732.54300000000001</v>
      </c>
      <c r="J26" s="2">
        <v>726.88499999999999</v>
      </c>
      <c r="K26" s="2">
        <v>724.053</v>
      </c>
      <c r="L26">
        <v>0</v>
      </c>
    </row>
    <row r="27" spans="1:12" x14ac:dyDescent="0.25">
      <c r="A27">
        <v>76</v>
      </c>
      <c r="B27">
        <v>1</v>
      </c>
      <c r="C27" t="s">
        <v>36</v>
      </c>
      <c r="D27" t="s">
        <v>5</v>
      </c>
      <c r="E27" t="s">
        <v>6</v>
      </c>
      <c r="F27" s="2">
        <v>6317.27</v>
      </c>
      <c r="G27" s="2">
        <v>6604.473</v>
      </c>
      <c r="H27" s="2">
        <v>6912.643</v>
      </c>
      <c r="I27" s="2">
        <v>7315.5919999999996</v>
      </c>
      <c r="J27" s="2">
        <v>7727.277</v>
      </c>
      <c r="K27" s="2">
        <v>8182.7830000000004</v>
      </c>
      <c r="L27">
        <v>2016</v>
      </c>
    </row>
    <row r="28" spans="1:12" x14ac:dyDescent="0.25">
      <c r="A28">
        <v>79</v>
      </c>
      <c r="B28">
        <v>1</v>
      </c>
      <c r="C28" t="s">
        <v>37</v>
      </c>
      <c r="D28" t="s">
        <v>5</v>
      </c>
      <c r="E28" t="s">
        <v>6</v>
      </c>
      <c r="F28" s="2">
        <v>3508.9609999999998</v>
      </c>
      <c r="G28" s="2">
        <v>3734.7510000000002</v>
      </c>
      <c r="H28" s="2">
        <v>4011.857</v>
      </c>
      <c r="I28" s="2">
        <v>4334.7479999999996</v>
      </c>
      <c r="J28" s="2">
        <v>4643.6469999999999</v>
      </c>
      <c r="K28" s="2">
        <v>4985.0450000000001</v>
      </c>
      <c r="L28">
        <v>2012</v>
      </c>
    </row>
    <row r="29" spans="1:12" x14ac:dyDescent="0.25">
      <c r="A29">
        <v>82</v>
      </c>
      <c r="B29">
        <v>1</v>
      </c>
      <c r="C29" t="s">
        <v>38</v>
      </c>
      <c r="D29" t="s">
        <v>5</v>
      </c>
      <c r="E29" t="s">
        <v>6</v>
      </c>
      <c r="F29" s="2">
        <v>3471.1729999999998</v>
      </c>
      <c r="G29" s="2">
        <v>3582.6689999999999</v>
      </c>
      <c r="H29" s="2">
        <v>3688.1439999999998</v>
      </c>
      <c r="I29" s="2">
        <v>3828.2</v>
      </c>
      <c r="J29" s="2">
        <v>3964.6460000000002</v>
      </c>
      <c r="K29" s="2">
        <v>4135.7330000000002</v>
      </c>
      <c r="L29">
        <v>2010</v>
      </c>
    </row>
    <row r="30" spans="1:12" x14ac:dyDescent="0.25">
      <c r="A30">
        <v>85</v>
      </c>
      <c r="B30">
        <v>1</v>
      </c>
      <c r="C30" t="s">
        <v>39</v>
      </c>
      <c r="D30" t="s">
        <v>5</v>
      </c>
      <c r="E30" t="s">
        <v>6</v>
      </c>
      <c r="F30" s="2">
        <v>629.55799999999999</v>
      </c>
      <c r="G30" s="2">
        <v>652.48099999999999</v>
      </c>
      <c r="H30" s="2">
        <v>680.32299999999998</v>
      </c>
      <c r="I30" s="2">
        <v>711.89599999999996</v>
      </c>
      <c r="J30" s="2">
        <v>746.46400000000006</v>
      </c>
      <c r="K30" s="2">
        <v>784.40499999999997</v>
      </c>
      <c r="L30">
        <v>2004</v>
      </c>
    </row>
    <row r="31" spans="1:12" x14ac:dyDescent="0.25">
      <c r="A31">
        <v>88</v>
      </c>
      <c r="B31">
        <v>1</v>
      </c>
      <c r="C31" t="s">
        <v>40</v>
      </c>
      <c r="D31" t="s">
        <v>5</v>
      </c>
      <c r="E31" t="s">
        <v>6</v>
      </c>
      <c r="F31" s="2">
        <v>2650.2310000000002</v>
      </c>
      <c r="G31" s="2">
        <v>2445.7550000000001</v>
      </c>
      <c r="H31" s="2">
        <v>2348.5059999999999</v>
      </c>
      <c r="I31" s="2">
        <v>2415.252</v>
      </c>
      <c r="J31" s="2">
        <v>2505.2199999999998</v>
      </c>
      <c r="K31" s="2">
        <v>2645.9940000000001</v>
      </c>
      <c r="L31">
        <v>2004</v>
      </c>
    </row>
    <row r="32" spans="1:12" x14ac:dyDescent="0.25">
      <c r="A32">
        <v>91</v>
      </c>
      <c r="B32">
        <v>1</v>
      </c>
      <c r="C32" t="s">
        <v>41</v>
      </c>
      <c r="D32" t="s">
        <v>5</v>
      </c>
      <c r="E32" t="s">
        <v>6</v>
      </c>
      <c r="F32" s="2">
        <v>23758.257000000001</v>
      </c>
      <c r="G32" s="2">
        <v>24161.760999999999</v>
      </c>
      <c r="H32" s="2">
        <v>24675.524000000001</v>
      </c>
      <c r="I32" s="2">
        <v>25978.329000000002</v>
      </c>
      <c r="J32" s="2">
        <v>27058.777999999998</v>
      </c>
      <c r="K32" s="2">
        <v>28227.044000000002</v>
      </c>
      <c r="L32">
        <v>2017</v>
      </c>
    </row>
    <row r="33" spans="1:12" x14ac:dyDescent="0.25">
      <c r="A33">
        <v>94</v>
      </c>
      <c r="B33">
        <v>1</v>
      </c>
      <c r="C33" t="s">
        <v>42</v>
      </c>
      <c r="D33" t="s">
        <v>5</v>
      </c>
      <c r="E33" t="s">
        <v>6</v>
      </c>
      <c r="F33" s="2">
        <v>14371.950999999999</v>
      </c>
      <c r="G33" s="2">
        <v>15416.759</v>
      </c>
      <c r="H33" s="2">
        <v>16682.419999999998</v>
      </c>
      <c r="I33" s="2">
        <v>18109.810000000001</v>
      </c>
      <c r="J33" s="2">
        <v>19519.842000000001</v>
      </c>
      <c r="K33" s="2">
        <v>21082.436000000002</v>
      </c>
      <c r="L33">
        <v>2017</v>
      </c>
    </row>
    <row r="34" spans="1:12" x14ac:dyDescent="0.25">
      <c r="A34">
        <v>97</v>
      </c>
      <c r="B34">
        <v>1</v>
      </c>
      <c r="C34" t="s">
        <v>43</v>
      </c>
      <c r="D34" t="s">
        <v>5</v>
      </c>
      <c r="E34" t="s">
        <v>6</v>
      </c>
      <c r="F34" s="2">
        <v>13807.871999999999</v>
      </c>
      <c r="G34" s="2">
        <v>14090.844999999999</v>
      </c>
      <c r="H34" s="2">
        <v>14392.162</v>
      </c>
      <c r="I34" s="2">
        <v>14943.476000000001</v>
      </c>
      <c r="J34" s="2">
        <v>15575.825000000001</v>
      </c>
      <c r="K34" s="2">
        <v>16318.06</v>
      </c>
      <c r="L34">
        <v>2017</v>
      </c>
    </row>
    <row r="35" spans="1:12" x14ac:dyDescent="0.25">
      <c r="A35">
        <v>100</v>
      </c>
      <c r="B35">
        <v>1</v>
      </c>
      <c r="C35" t="s">
        <v>44</v>
      </c>
      <c r="D35" t="s">
        <v>5</v>
      </c>
      <c r="E35" t="s">
        <v>6</v>
      </c>
      <c r="F35" s="2">
        <v>1556.3050000000001</v>
      </c>
      <c r="G35" s="2">
        <v>1564.999</v>
      </c>
      <c r="H35" s="2">
        <v>1594.8679999999999</v>
      </c>
      <c r="I35" s="2">
        <v>1631.827</v>
      </c>
      <c r="J35" s="2">
        <v>1662.405</v>
      </c>
      <c r="K35" s="2">
        <v>1700.4169999999999</v>
      </c>
      <c r="L35">
        <v>2015</v>
      </c>
    </row>
    <row r="36" spans="1:12" x14ac:dyDescent="0.25">
      <c r="A36">
        <v>103</v>
      </c>
      <c r="B36">
        <v>1</v>
      </c>
      <c r="C36" t="s">
        <v>45</v>
      </c>
      <c r="D36" t="s">
        <v>5</v>
      </c>
      <c r="E36" t="s">
        <v>6</v>
      </c>
      <c r="F36" s="2">
        <v>723.05399999999997</v>
      </c>
      <c r="G36" s="2">
        <v>726.70100000000002</v>
      </c>
      <c r="H36" s="2">
        <v>743.63099999999997</v>
      </c>
      <c r="I36" s="2">
        <v>767.39300000000003</v>
      </c>
      <c r="J36" s="2">
        <v>791.19</v>
      </c>
      <c r="K36" s="2">
        <v>818.76300000000003</v>
      </c>
      <c r="L36">
        <v>1983</v>
      </c>
    </row>
    <row r="37" spans="1:12" x14ac:dyDescent="0.25">
      <c r="A37">
        <v>106</v>
      </c>
      <c r="B37">
        <v>1</v>
      </c>
      <c r="C37" t="s">
        <v>46</v>
      </c>
      <c r="D37" t="s">
        <v>5</v>
      </c>
      <c r="E37" t="s">
        <v>6</v>
      </c>
      <c r="F37" s="2">
        <v>7323.34</v>
      </c>
      <c r="G37" s="2">
        <v>7018.473</v>
      </c>
      <c r="H37" s="2">
        <v>6760.808</v>
      </c>
      <c r="I37" s="2">
        <v>6798.9189999999999</v>
      </c>
      <c r="J37" s="2">
        <v>7118.8059999999996</v>
      </c>
      <c r="K37" s="2">
        <v>7200.0230000000001</v>
      </c>
      <c r="L37">
        <v>2004</v>
      </c>
    </row>
    <row r="38" spans="1:12" x14ac:dyDescent="0.25">
      <c r="A38">
        <v>109</v>
      </c>
      <c r="B38">
        <v>1</v>
      </c>
      <c r="C38" t="s">
        <v>47</v>
      </c>
      <c r="D38" t="s">
        <v>5</v>
      </c>
      <c r="E38" t="s">
        <v>6</v>
      </c>
      <c r="F38" s="2">
        <v>15600.825999999999</v>
      </c>
      <c r="G38" s="2">
        <v>16245.549000000001</v>
      </c>
      <c r="H38" s="2">
        <v>16919.914000000001</v>
      </c>
      <c r="I38" s="2">
        <v>17559.056</v>
      </c>
      <c r="J38" s="2">
        <v>18182.509999999998</v>
      </c>
      <c r="K38" s="2">
        <v>18865.652999999998</v>
      </c>
      <c r="L38">
        <v>2017</v>
      </c>
    </row>
    <row r="39" spans="1:12" x14ac:dyDescent="0.25">
      <c r="A39">
        <v>112</v>
      </c>
      <c r="B39">
        <v>1</v>
      </c>
      <c r="C39" t="s">
        <v>48</v>
      </c>
      <c r="D39" t="s">
        <v>5</v>
      </c>
      <c r="E39" t="s">
        <v>6</v>
      </c>
      <c r="F39" s="2">
        <v>3429.2020000000002</v>
      </c>
      <c r="G39" s="2">
        <v>3648.1880000000001</v>
      </c>
      <c r="H39" s="2">
        <v>3902.4079999999999</v>
      </c>
      <c r="I39" s="2">
        <v>4177.6360000000004</v>
      </c>
      <c r="J39" s="2">
        <v>4454.1040000000003</v>
      </c>
      <c r="K39" s="2">
        <v>4749.8190000000004</v>
      </c>
      <c r="L39">
        <v>2015</v>
      </c>
    </row>
    <row r="40" spans="1:12" x14ac:dyDescent="0.25">
      <c r="A40">
        <v>115</v>
      </c>
      <c r="B40">
        <v>1</v>
      </c>
      <c r="C40" t="s">
        <v>49</v>
      </c>
      <c r="D40" t="s">
        <v>5</v>
      </c>
      <c r="E40" t="s">
        <v>6</v>
      </c>
      <c r="F40" s="2">
        <v>22160.714</v>
      </c>
      <c r="G40" s="2">
        <v>23361.834999999999</v>
      </c>
      <c r="H40" s="2">
        <v>24792.491999999998</v>
      </c>
      <c r="I40" s="2">
        <v>26221.429</v>
      </c>
      <c r="J40" s="2">
        <v>27579.983</v>
      </c>
      <c r="K40" s="2">
        <v>29063.236000000001</v>
      </c>
      <c r="L40">
        <v>2017</v>
      </c>
    </row>
    <row r="41" spans="1:12" x14ac:dyDescent="0.25">
      <c r="A41">
        <v>118</v>
      </c>
      <c r="B41">
        <v>1</v>
      </c>
      <c r="C41" t="s">
        <v>50</v>
      </c>
      <c r="D41" t="s">
        <v>5</v>
      </c>
      <c r="E41" t="s">
        <v>6</v>
      </c>
      <c r="F41" s="2">
        <v>3220.1120000000001</v>
      </c>
      <c r="G41" s="2">
        <v>3372.4760000000001</v>
      </c>
      <c r="H41" s="2">
        <v>3566.9650000000001</v>
      </c>
      <c r="I41" s="2">
        <v>3785.7620000000002</v>
      </c>
      <c r="J41" s="2">
        <v>3999.252</v>
      </c>
      <c r="K41" s="2">
        <v>4209.8530000000001</v>
      </c>
      <c r="L41">
        <v>2013</v>
      </c>
    </row>
    <row r="42" spans="1:12" x14ac:dyDescent="0.25">
      <c r="A42">
        <v>121</v>
      </c>
      <c r="B42">
        <v>1</v>
      </c>
      <c r="C42" t="s">
        <v>51</v>
      </c>
      <c r="D42" t="s">
        <v>5</v>
      </c>
      <c r="E42" t="s">
        <v>6</v>
      </c>
      <c r="F42" s="2">
        <v>10980.674000000001</v>
      </c>
      <c r="G42" s="2">
        <v>11393.589</v>
      </c>
      <c r="H42" s="2">
        <v>10982.18</v>
      </c>
      <c r="I42" s="2">
        <v>9886.0830000000005</v>
      </c>
      <c r="J42" s="2">
        <v>10865.717000000001</v>
      </c>
      <c r="K42" s="2">
        <v>11870.156000000001</v>
      </c>
      <c r="L42">
        <v>2011</v>
      </c>
    </row>
    <row r="43" spans="1:12" x14ac:dyDescent="0.25">
      <c r="A43">
        <v>124</v>
      </c>
      <c r="B43">
        <v>1</v>
      </c>
      <c r="C43" t="s">
        <v>52</v>
      </c>
      <c r="D43" t="s">
        <v>5</v>
      </c>
      <c r="E43" t="s">
        <v>6</v>
      </c>
      <c r="F43" s="2">
        <v>15092.411</v>
      </c>
      <c r="G43" s="2">
        <v>16113.174999999999</v>
      </c>
      <c r="H43" s="2">
        <v>17007.982</v>
      </c>
      <c r="I43" s="2">
        <v>18424.606</v>
      </c>
      <c r="J43" s="2">
        <v>19515.919000000002</v>
      </c>
      <c r="K43" s="2">
        <v>20710.453000000001</v>
      </c>
      <c r="L43">
        <v>2016</v>
      </c>
    </row>
    <row r="44" spans="1:12" x14ac:dyDescent="0.25">
      <c r="A44">
        <v>127</v>
      </c>
      <c r="B44">
        <v>1</v>
      </c>
      <c r="C44" t="s">
        <v>53</v>
      </c>
      <c r="D44" t="s">
        <v>5</v>
      </c>
      <c r="E44" t="s">
        <v>6</v>
      </c>
      <c r="F44" s="2">
        <v>11385.075999999999</v>
      </c>
      <c r="G44" s="2">
        <v>11196.503000000001</v>
      </c>
      <c r="H44" s="2">
        <v>11506.751</v>
      </c>
      <c r="I44" s="2">
        <v>11718.053</v>
      </c>
      <c r="J44" s="2">
        <v>11700.429</v>
      </c>
      <c r="K44" s="2">
        <v>11798.251</v>
      </c>
      <c r="L44">
        <v>2017</v>
      </c>
    </row>
    <row r="45" spans="1:12" x14ac:dyDescent="0.25">
      <c r="A45">
        <v>130</v>
      </c>
      <c r="B45">
        <v>1</v>
      </c>
      <c r="C45" t="s">
        <v>54</v>
      </c>
      <c r="D45" t="s">
        <v>5</v>
      </c>
      <c r="E45" t="s">
        <v>6</v>
      </c>
      <c r="F45" s="2">
        <v>12077.39</v>
      </c>
      <c r="G45" s="2">
        <v>12570.614</v>
      </c>
      <c r="H45" s="2">
        <v>12697.635</v>
      </c>
      <c r="I45" s="2">
        <v>13366.474</v>
      </c>
      <c r="J45" s="2">
        <v>14028.031999999999</v>
      </c>
      <c r="K45" s="2">
        <v>14823.581</v>
      </c>
      <c r="L45">
        <v>2018</v>
      </c>
    </row>
    <row r="46" spans="1:12" x14ac:dyDescent="0.25">
      <c r="A46">
        <v>133</v>
      </c>
      <c r="B46">
        <v>1</v>
      </c>
      <c r="C46" t="s">
        <v>55</v>
      </c>
      <c r="D46" t="s">
        <v>5</v>
      </c>
      <c r="E46" t="s">
        <v>6</v>
      </c>
      <c r="F46" s="2">
        <v>7297.4870000000001</v>
      </c>
      <c r="G46" s="2">
        <v>7492.44</v>
      </c>
      <c r="H46" s="2">
        <v>7738.12</v>
      </c>
      <c r="I46" s="2">
        <v>8041.1949999999997</v>
      </c>
      <c r="J46" s="2">
        <v>8313.1589999999997</v>
      </c>
      <c r="K46" s="2">
        <v>8603.0390000000007</v>
      </c>
      <c r="L46">
        <v>2017</v>
      </c>
    </row>
    <row r="47" spans="1:12" x14ac:dyDescent="0.25">
      <c r="A47">
        <v>136</v>
      </c>
      <c r="B47">
        <v>1</v>
      </c>
      <c r="C47" t="s">
        <v>56</v>
      </c>
      <c r="D47" t="s">
        <v>5</v>
      </c>
      <c r="E47" t="s">
        <v>6</v>
      </c>
      <c r="F47" s="2">
        <v>29420.677</v>
      </c>
      <c r="G47" s="2">
        <v>26096.397000000001</v>
      </c>
      <c r="H47" s="2">
        <v>24417.144</v>
      </c>
      <c r="I47" s="2">
        <v>22709.69</v>
      </c>
      <c r="J47" s="2">
        <v>21441.148000000001</v>
      </c>
      <c r="K47" s="2">
        <v>20180.505000000001</v>
      </c>
      <c r="L47">
        <v>2015</v>
      </c>
    </row>
    <row r="48" spans="1:12" x14ac:dyDescent="0.25">
      <c r="A48">
        <v>139</v>
      </c>
      <c r="B48">
        <v>1</v>
      </c>
      <c r="C48" t="s">
        <v>57</v>
      </c>
      <c r="D48" t="s">
        <v>5</v>
      </c>
      <c r="E48" t="s">
        <v>6</v>
      </c>
      <c r="F48" s="2">
        <v>1497.1010000000001</v>
      </c>
      <c r="G48" s="2">
        <v>1510.357</v>
      </c>
      <c r="H48" s="2">
        <v>1584.6780000000001</v>
      </c>
      <c r="I48" s="2">
        <v>1656.5309999999999</v>
      </c>
      <c r="J48" s="2">
        <v>1717.739</v>
      </c>
      <c r="K48" s="2">
        <v>1792.7909999999999</v>
      </c>
      <c r="L48">
        <v>2006</v>
      </c>
    </row>
    <row r="49" spans="1:12" x14ac:dyDescent="0.25">
      <c r="A49">
        <v>142</v>
      </c>
      <c r="B49">
        <v>1</v>
      </c>
      <c r="C49" t="s">
        <v>58</v>
      </c>
      <c r="D49" t="s">
        <v>5</v>
      </c>
      <c r="E49" t="s">
        <v>6</v>
      </c>
      <c r="F49" s="2">
        <v>10135.833000000001</v>
      </c>
      <c r="G49" s="2">
        <v>10503.967000000001</v>
      </c>
      <c r="H49" s="2">
        <v>10829.541999999999</v>
      </c>
      <c r="I49" s="2">
        <v>11019.767</v>
      </c>
      <c r="J49" s="2">
        <v>11088.686</v>
      </c>
      <c r="K49" s="2">
        <v>11259.486000000001</v>
      </c>
      <c r="L49">
        <v>2017</v>
      </c>
    </row>
    <row r="50" spans="1:12" x14ac:dyDescent="0.25">
      <c r="A50">
        <v>145</v>
      </c>
      <c r="B50">
        <v>1</v>
      </c>
      <c r="C50" t="s">
        <v>59</v>
      </c>
      <c r="D50" t="s">
        <v>5</v>
      </c>
      <c r="E50" t="s">
        <v>6</v>
      </c>
      <c r="F50" s="2">
        <v>1812.2560000000001</v>
      </c>
      <c r="G50" s="2">
        <v>1947.471</v>
      </c>
      <c r="H50" s="2">
        <v>2151.4560000000001</v>
      </c>
      <c r="I50" s="2">
        <v>2332.1570000000002</v>
      </c>
      <c r="J50" s="2">
        <v>2516.6660000000002</v>
      </c>
      <c r="K50" s="2">
        <v>2717.5790000000002</v>
      </c>
      <c r="L50">
        <v>2016</v>
      </c>
    </row>
    <row r="51" spans="1:12" x14ac:dyDescent="0.25">
      <c r="A51">
        <v>148</v>
      </c>
      <c r="B51">
        <v>1</v>
      </c>
      <c r="C51" t="s">
        <v>60</v>
      </c>
      <c r="D51" t="s">
        <v>5</v>
      </c>
      <c r="E51" t="s">
        <v>6</v>
      </c>
      <c r="F51" s="2">
        <v>9290.3340000000007</v>
      </c>
      <c r="G51" s="2">
        <v>9370.4249999999993</v>
      </c>
      <c r="H51" s="2">
        <v>9751.4580000000005</v>
      </c>
      <c r="I51" s="2">
        <v>10233.64</v>
      </c>
      <c r="J51" s="2">
        <v>10710.328</v>
      </c>
      <c r="K51" s="2">
        <v>11232.495999999999</v>
      </c>
      <c r="L51">
        <v>2017</v>
      </c>
    </row>
    <row r="52" spans="1:12" x14ac:dyDescent="0.25">
      <c r="A52">
        <v>151</v>
      </c>
      <c r="B52">
        <v>1</v>
      </c>
      <c r="C52" t="s">
        <v>61</v>
      </c>
      <c r="D52" t="s">
        <v>5</v>
      </c>
      <c r="E52" t="s">
        <v>6</v>
      </c>
      <c r="F52" s="2">
        <v>17982.776000000002</v>
      </c>
      <c r="G52" s="2">
        <v>18094.517</v>
      </c>
      <c r="H52" s="2">
        <v>18115.665000000001</v>
      </c>
      <c r="I52" s="2">
        <v>18495.873</v>
      </c>
      <c r="J52" s="2">
        <v>19158.805</v>
      </c>
      <c r="K52" s="2">
        <v>20051.402999999998</v>
      </c>
      <c r="L52">
        <v>2004</v>
      </c>
    </row>
    <row r="53" spans="1:12" x14ac:dyDescent="0.25">
      <c r="A53">
        <v>154</v>
      </c>
      <c r="B53">
        <v>1</v>
      </c>
      <c r="C53" t="s">
        <v>62</v>
      </c>
      <c r="D53" t="s">
        <v>5</v>
      </c>
      <c r="E53" t="s">
        <v>6</v>
      </c>
      <c r="F53" s="2">
        <v>2597.973</v>
      </c>
      <c r="G53" s="2">
        <v>2558.2280000000001</v>
      </c>
      <c r="H53" s="2">
        <v>2642.201</v>
      </c>
      <c r="I53" s="2">
        <v>2791.8870000000002</v>
      </c>
      <c r="J53" s="2">
        <v>2903.116</v>
      </c>
      <c r="K53" s="2">
        <v>3023.6590000000001</v>
      </c>
      <c r="L53">
        <v>2017</v>
      </c>
    </row>
    <row r="54" spans="1:12" x14ac:dyDescent="0.25">
      <c r="A54">
        <v>157</v>
      </c>
      <c r="B54">
        <v>1</v>
      </c>
      <c r="C54" t="s">
        <v>63</v>
      </c>
      <c r="D54" t="s">
        <v>5</v>
      </c>
      <c r="E54" t="s">
        <v>6</v>
      </c>
      <c r="F54" s="2">
        <v>9626.2909999999993</v>
      </c>
      <c r="G54" s="2">
        <v>9990.5470000000005</v>
      </c>
      <c r="H54" s="2">
        <v>10678.763999999999</v>
      </c>
      <c r="I54" s="2">
        <v>11485.442999999999</v>
      </c>
      <c r="J54" s="2">
        <v>12282</v>
      </c>
      <c r="K54" s="2">
        <v>13225.652</v>
      </c>
      <c r="L54">
        <v>2015</v>
      </c>
    </row>
    <row r="55" spans="1:12" x14ac:dyDescent="0.25">
      <c r="A55">
        <v>160</v>
      </c>
      <c r="B55">
        <v>1</v>
      </c>
      <c r="C55" t="s">
        <v>64</v>
      </c>
      <c r="D55" t="s">
        <v>5</v>
      </c>
      <c r="E55" t="s">
        <v>6</v>
      </c>
      <c r="F55" s="2">
        <v>5527.8540000000003</v>
      </c>
      <c r="G55" s="2">
        <v>5655.1729999999998</v>
      </c>
      <c r="H55" s="2">
        <v>6099.3010000000004</v>
      </c>
      <c r="I55" s="2">
        <v>6451.7160000000003</v>
      </c>
      <c r="J55" s="2">
        <v>6998.3109999999997</v>
      </c>
      <c r="K55" s="2">
        <v>7411.5</v>
      </c>
      <c r="L55">
        <v>0</v>
      </c>
    </row>
    <row r="56" spans="1:12" x14ac:dyDescent="0.25">
      <c r="A56">
        <v>163</v>
      </c>
      <c r="B56">
        <v>1</v>
      </c>
      <c r="C56" t="s">
        <v>65</v>
      </c>
      <c r="D56" t="s">
        <v>5</v>
      </c>
      <c r="E56" t="s">
        <v>6</v>
      </c>
      <c r="F56" s="2">
        <v>13626.128000000001</v>
      </c>
      <c r="G56" s="2">
        <v>14223.879000000001</v>
      </c>
      <c r="H56" s="2">
        <v>15155.837</v>
      </c>
      <c r="I56" s="2">
        <v>16166.691999999999</v>
      </c>
      <c r="J56" s="2">
        <v>17070.681</v>
      </c>
      <c r="K56" s="2">
        <v>17763.957999999999</v>
      </c>
      <c r="L56">
        <v>2016</v>
      </c>
    </row>
    <row r="57" spans="1:12" x14ac:dyDescent="0.25">
      <c r="A57">
        <v>166</v>
      </c>
      <c r="B57">
        <v>1</v>
      </c>
      <c r="C57" t="s">
        <v>66</v>
      </c>
      <c r="D57" t="s">
        <v>5</v>
      </c>
      <c r="E57" t="s">
        <v>6</v>
      </c>
      <c r="F57" s="2">
        <v>7788.5039999999999</v>
      </c>
      <c r="G57" s="2">
        <v>7955.576</v>
      </c>
      <c r="H57" s="2">
        <v>8164.7870000000003</v>
      </c>
      <c r="I57" s="2">
        <v>8436.3709999999992</v>
      </c>
      <c r="J57" s="2">
        <v>8709.1820000000007</v>
      </c>
      <c r="K57" s="2">
        <v>9030.4069999999992</v>
      </c>
      <c r="L57">
        <v>2017</v>
      </c>
    </row>
    <row r="58" spans="1:12" x14ac:dyDescent="0.25">
      <c r="A58">
        <v>169</v>
      </c>
      <c r="B58">
        <v>1</v>
      </c>
      <c r="C58" t="s">
        <v>67</v>
      </c>
      <c r="D58" t="s">
        <v>5</v>
      </c>
      <c r="E58" t="s">
        <v>6</v>
      </c>
      <c r="F58" s="2">
        <v>1839.222</v>
      </c>
      <c r="G58" s="2">
        <v>2003.68</v>
      </c>
      <c r="H58" s="2">
        <v>2188.5100000000002</v>
      </c>
      <c r="I58" s="2">
        <v>2309.6149999999998</v>
      </c>
      <c r="J58" s="2">
        <v>2429.1030000000001</v>
      </c>
      <c r="K58" s="2">
        <v>2565.328</v>
      </c>
      <c r="L58">
        <v>2014</v>
      </c>
    </row>
    <row r="59" spans="1:12" x14ac:dyDescent="0.25">
      <c r="A59">
        <v>172</v>
      </c>
      <c r="B59">
        <v>1</v>
      </c>
      <c r="C59" t="s">
        <v>68</v>
      </c>
      <c r="D59" t="s">
        <v>5</v>
      </c>
      <c r="E59" t="s">
        <v>6</v>
      </c>
      <c r="F59" s="2">
        <v>1680.0060000000001</v>
      </c>
      <c r="G59" s="2">
        <v>1765.89</v>
      </c>
      <c r="H59" s="2">
        <v>1864.942</v>
      </c>
      <c r="I59" s="2">
        <v>1936.845</v>
      </c>
      <c r="J59" s="2">
        <v>2025.2909999999999</v>
      </c>
      <c r="K59" s="2">
        <v>2124.2280000000001</v>
      </c>
      <c r="L59">
        <v>2017</v>
      </c>
    </row>
    <row r="60" spans="1:12" x14ac:dyDescent="0.25">
      <c r="A60">
        <v>175</v>
      </c>
      <c r="B60">
        <v>1</v>
      </c>
      <c r="C60" t="s">
        <v>69</v>
      </c>
      <c r="D60" t="s">
        <v>5</v>
      </c>
      <c r="E60" t="s">
        <v>6</v>
      </c>
      <c r="F60" s="2">
        <v>7554.6440000000002</v>
      </c>
      <c r="G60" s="2">
        <v>7829.1930000000002</v>
      </c>
      <c r="H60" s="2">
        <v>8101.0739999999996</v>
      </c>
      <c r="I60" s="2">
        <v>8519.0010000000002</v>
      </c>
      <c r="J60" s="2">
        <v>8974.3559999999998</v>
      </c>
      <c r="K60" s="2">
        <v>11836.246999999999</v>
      </c>
      <c r="L60">
        <v>2017</v>
      </c>
    </row>
    <row r="61" spans="1:12" x14ac:dyDescent="0.25">
      <c r="A61">
        <v>178</v>
      </c>
      <c r="B61">
        <v>1</v>
      </c>
      <c r="C61" t="s">
        <v>70</v>
      </c>
      <c r="D61" t="s">
        <v>5</v>
      </c>
      <c r="E61" t="s">
        <v>6</v>
      </c>
      <c r="F61" s="2">
        <v>1763.4970000000001</v>
      </c>
      <c r="G61" s="2">
        <v>1785.83</v>
      </c>
      <c r="H61" s="2">
        <v>1818.501</v>
      </c>
      <c r="I61" s="2">
        <v>1864.348</v>
      </c>
      <c r="J61" s="2">
        <v>1903.0830000000001</v>
      </c>
      <c r="K61" s="2">
        <v>1948.8230000000001</v>
      </c>
      <c r="L61">
        <v>0</v>
      </c>
    </row>
    <row r="62" spans="1:12" x14ac:dyDescent="0.25">
      <c r="A62">
        <v>181</v>
      </c>
      <c r="B62">
        <v>1</v>
      </c>
      <c r="C62" t="s">
        <v>71</v>
      </c>
      <c r="D62" t="s">
        <v>5</v>
      </c>
      <c r="E62" t="s">
        <v>6</v>
      </c>
      <c r="F62" s="2">
        <v>4613.1289999999999</v>
      </c>
      <c r="G62" s="2">
        <v>4756.6750000000002</v>
      </c>
      <c r="H62" s="2">
        <v>5000.0249999999996</v>
      </c>
      <c r="I62" s="2">
        <v>5212.0200000000004</v>
      </c>
      <c r="J62" s="2">
        <v>5390.1629999999996</v>
      </c>
      <c r="K62" s="2">
        <v>5595.0129999999999</v>
      </c>
      <c r="L62">
        <v>2017</v>
      </c>
    </row>
    <row r="63" spans="1:12" x14ac:dyDescent="0.25">
      <c r="A63">
        <v>184</v>
      </c>
      <c r="B63">
        <v>1</v>
      </c>
      <c r="C63" t="s">
        <v>72</v>
      </c>
      <c r="D63" t="s">
        <v>5</v>
      </c>
      <c r="E63" t="s">
        <v>6</v>
      </c>
      <c r="F63" s="2">
        <v>26881.344000000001</v>
      </c>
      <c r="G63" s="2">
        <v>27868.508000000002</v>
      </c>
      <c r="H63" s="2">
        <v>29669.743999999999</v>
      </c>
      <c r="I63" s="2">
        <v>31902.670999999998</v>
      </c>
      <c r="J63" s="2">
        <v>33707.648000000001</v>
      </c>
      <c r="K63" s="2">
        <v>35412.913</v>
      </c>
      <c r="L63">
        <v>2017</v>
      </c>
    </row>
    <row r="64" spans="1:12" x14ac:dyDescent="0.25">
      <c r="A64">
        <v>187</v>
      </c>
      <c r="B64">
        <v>1</v>
      </c>
      <c r="C64" t="s">
        <v>73</v>
      </c>
      <c r="D64" t="s">
        <v>5</v>
      </c>
      <c r="E64" t="s">
        <v>6</v>
      </c>
      <c r="F64" s="2">
        <v>6264.1049999999996</v>
      </c>
      <c r="G64" s="2">
        <v>6760.9759999999997</v>
      </c>
      <c r="H64" s="2">
        <v>7287.4639999999999</v>
      </c>
      <c r="I64" s="2">
        <v>7873.7250000000004</v>
      </c>
      <c r="J64" s="2">
        <v>8483.6849999999995</v>
      </c>
      <c r="K64" s="2">
        <v>9188.5370000000003</v>
      </c>
      <c r="L64">
        <v>2013</v>
      </c>
    </row>
    <row r="65" spans="1:12" x14ac:dyDescent="0.25">
      <c r="A65">
        <v>190</v>
      </c>
      <c r="B65">
        <v>1</v>
      </c>
      <c r="C65" t="s">
        <v>74</v>
      </c>
      <c r="D65" t="s">
        <v>5</v>
      </c>
      <c r="E65" t="s">
        <v>6</v>
      </c>
      <c r="F65" s="2">
        <v>11184.07</v>
      </c>
      <c r="G65" s="2">
        <v>11741.754999999999</v>
      </c>
      <c r="H65" s="2">
        <v>12433.767</v>
      </c>
      <c r="I65" s="2">
        <v>13229.544</v>
      </c>
      <c r="J65" s="2">
        <v>14019.434999999999</v>
      </c>
      <c r="K65" s="2">
        <v>14892.573</v>
      </c>
      <c r="L65">
        <v>2018</v>
      </c>
    </row>
    <row r="66" spans="1:12" x14ac:dyDescent="0.25">
      <c r="A66">
        <v>193</v>
      </c>
      <c r="B66">
        <v>1</v>
      </c>
      <c r="C66" t="s">
        <v>75</v>
      </c>
      <c r="D66" t="s">
        <v>5</v>
      </c>
      <c r="E66" t="s">
        <v>6</v>
      </c>
      <c r="F66" s="2">
        <v>17157.446</v>
      </c>
      <c r="G66" s="2">
        <v>19277.657999999999</v>
      </c>
      <c r="H66" s="2">
        <v>20136.409</v>
      </c>
      <c r="I66" s="2">
        <v>19556.552</v>
      </c>
      <c r="J66" s="2">
        <v>18504.692999999999</v>
      </c>
      <c r="K66" s="2">
        <v>18729.945</v>
      </c>
      <c r="L66">
        <v>2017</v>
      </c>
    </row>
    <row r="67" spans="1:12" x14ac:dyDescent="0.25">
      <c r="A67">
        <v>196</v>
      </c>
      <c r="B67">
        <v>1</v>
      </c>
      <c r="C67" t="s">
        <v>76</v>
      </c>
      <c r="D67" t="s">
        <v>5</v>
      </c>
      <c r="E67" t="s">
        <v>6</v>
      </c>
      <c r="F67" s="2">
        <v>16164.27</v>
      </c>
      <c r="G67" s="2">
        <v>18066.348000000002</v>
      </c>
      <c r="H67" s="2">
        <v>17624.753000000001</v>
      </c>
      <c r="I67" s="2">
        <v>17659.415000000001</v>
      </c>
      <c r="J67" s="2">
        <v>18008.031999999999</v>
      </c>
      <c r="K67" s="2">
        <v>19373.857</v>
      </c>
      <c r="L67">
        <v>2013</v>
      </c>
    </row>
    <row r="68" spans="1:12" x14ac:dyDescent="0.25">
      <c r="A68">
        <v>199</v>
      </c>
      <c r="B68">
        <v>1</v>
      </c>
      <c r="C68" t="s">
        <v>77</v>
      </c>
      <c r="D68" t="s">
        <v>5</v>
      </c>
      <c r="E68" t="s">
        <v>6</v>
      </c>
      <c r="F68" s="2">
        <v>8798.4169999999995</v>
      </c>
      <c r="G68" s="2">
        <v>8979.9320000000007</v>
      </c>
      <c r="H68" s="2">
        <v>9161.4110000000001</v>
      </c>
      <c r="I68" s="2">
        <v>9446.5720000000001</v>
      </c>
      <c r="J68" s="2">
        <v>9728.8109999999997</v>
      </c>
      <c r="K68" s="2">
        <v>10067.566999999999</v>
      </c>
      <c r="L68">
        <v>2015</v>
      </c>
    </row>
    <row r="69" spans="1:12" x14ac:dyDescent="0.25">
      <c r="A69">
        <v>202</v>
      </c>
      <c r="B69">
        <v>1</v>
      </c>
      <c r="C69" t="s">
        <v>78</v>
      </c>
      <c r="D69" t="s">
        <v>5</v>
      </c>
      <c r="E69" t="s">
        <v>6</v>
      </c>
      <c r="F69" s="2">
        <v>9110.6560000000009</v>
      </c>
      <c r="G69" s="2">
        <v>9103.76</v>
      </c>
      <c r="H69" s="2">
        <v>9232.3619999999992</v>
      </c>
      <c r="I69" s="2">
        <v>9433.4639999999999</v>
      </c>
      <c r="J69" s="2">
        <v>9650.6749999999993</v>
      </c>
      <c r="K69" s="2">
        <v>9951.4130000000005</v>
      </c>
      <c r="L69">
        <v>2015</v>
      </c>
    </row>
    <row r="70" spans="1:12" x14ac:dyDescent="0.25">
      <c r="A70">
        <v>205</v>
      </c>
      <c r="B70">
        <v>1</v>
      </c>
      <c r="C70" t="s">
        <v>79</v>
      </c>
      <c r="D70" t="s">
        <v>5</v>
      </c>
      <c r="E70" t="s">
        <v>6</v>
      </c>
      <c r="F70" s="2">
        <v>24941.65</v>
      </c>
      <c r="G70" s="2">
        <v>25127.748</v>
      </c>
      <c r="H70" s="2">
        <v>26265.394</v>
      </c>
      <c r="I70" s="2">
        <v>27549.812000000002</v>
      </c>
      <c r="J70" s="2">
        <v>28514.710999999999</v>
      </c>
      <c r="K70" s="2">
        <v>29604.42</v>
      </c>
      <c r="L70">
        <v>2015</v>
      </c>
    </row>
    <row r="71" spans="1:12" x14ac:dyDescent="0.25">
      <c r="A71">
        <v>208</v>
      </c>
      <c r="B71">
        <v>1</v>
      </c>
      <c r="C71" t="s">
        <v>80</v>
      </c>
      <c r="D71" t="s">
        <v>5</v>
      </c>
      <c r="E71" t="s">
        <v>6</v>
      </c>
      <c r="F71" s="2">
        <v>3236.7449999999999</v>
      </c>
      <c r="G71" s="2">
        <v>3368.808</v>
      </c>
      <c r="H71" s="2">
        <v>3501.7379999999998</v>
      </c>
      <c r="I71" s="2">
        <v>3690.9189999999999</v>
      </c>
      <c r="J71" s="2">
        <v>3868.6280000000002</v>
      </c>
      <c r="K71" s="2">
        <v>4071.8620000000001</v>
      </c>
      <c r="L71">
        <v>2013</v>
      </c>
    </row>
    <row r="72" spans="1:12" x14ac:dyDescent="0.25">
      <c r="A72">
        <v>211</v>
      </c>
      <c r="B72">
        <v>1</v>
      </c>
      <c r="C72" t="s">
        <v>81</v>
      </c>
      <c r="D72" t="s">
        <v>5</v>
      </c>
      <c r="E72" t="s">
        <v>6</v>
      </c>
      <c r="F72" s="2">
        <v>1917.76</v>
      </c>
      <c r="G72" s="2">
        <v>2011.2750000000001</v>
      </c>
      <c r="H72" s="2">
        <v>2029.116</v>
      </c>
      <c r="I72" s="2">
        <v>2085.5729999999999</v>
      </c>
      <c r="J72" s="2">
        <v>2134.1060000000002</v>
      </c>
      <c r="K72" s="2">
        <v>2191.643</v>
      </c>
      <c r="L72">
        <v>2015</v>
      </c>
    </row>
    <row r="73" spans="1:12" x14ac:dyDescent="0.25">
      <c r="A73">
        <v>214</v>
      </c>
      <c r="B73">
        <v>1</v>
      </c>
      <c r="C73" t="s">
        <v>82</v>
      </c>
      <c r="D73" t="s">
        <v>5</v>
      </c>
      <c r="E73" t="s">
        <v>6</v>
      </c>
      <c r="F73" s="2">
        <v>9948.4740000000002</v>
      </c>
      <c r="G73" s="2">
        <v>10395.893</v>
      </c>
      <c r="H73" s="2">
        <v>10949.282999999999</v>
      </c>
      <c r="I73" s="2">
        <v>11551.584000000001</v>
      </c>
      <c r="J73" s="2">
        <v>12153.545</v>
      </c>
      <c r="K73" s="2">
        <v>12801.213</v>
      </c>
      <c r="L73">
        <v>0</v>
      </c>
    </row>
    <row r="74" spans="1:12" x14ac:dyDescent="0.25">
      <c r="A74">
        <v>217</v>
      </c>
      <c r="B74">
        <v>1</v>
      </c>
      <c r="C74" t="s">
        <v>83</v>
      </c>
      <c r="D74" t="s">
        <v>5</v>
      </c>
      <c r="E74" t="s">
        <v>6</v>
      </c>
      <c r="F74" s="2">
        <v>68809.313999999998</v>
      </c>
      <c r="G74" s="2">
        <v>69182.165999999997</v>
      </c>
      <c r="H74" s="2">
        <v>66197.460000000006</v>
      </c>
      <c r="I74" s="2">
        <v>67000.188999999998</v>
      </c>
      <c r="J74" s="2">
        <v>67969.388000000006</v>
      </c>
      <c r="K74" s="2">
        <v>69483.626000000004</v>
      </c>
      <c r="L74">
        <v>2016</v>
      </c>
    </row>
    <row r="75" spans="1:12" x14ac:dyDescent="0.25">
      <c r="A75">
        <v>220</v>
      </c>
      <c r="B75">
        <v>1</v>
      </c>
      <c r="C75" t="s">
        <v>84</v>
      </c>
      <c r="D75" t="s">
        <v>5</v>
      </c>
      <c r="E75" t="s">
        <v>6</v>
      </c>
      <c r="F75" s="2">
        <v>3421.7640000000001</v>
      </c>
      <c r="G75" s="2">
        <v>3538.1930000000002</v>
      </c>
      <c r="H75" s="2">
        <v>3706.0189999999998</v>
      </c>
      <c r="I75" s="2">
        <v>3843.5839999999998</v>
      </c>
      <c r="J75" s="2">
        <v>3979.1840000000002</v>
      </c>
      <c r="K75" s="2">
        <v>4121.692</v>
      </c>
      <c r="L75">
        <v>2016</v>
      </c>
    </row>
    <row r="76" spans="1:12" x14ac:dyDescent="0.25">
      <c r="A76">
        <v>223</v>
      </c>
      <c r="B76">
        <v>1</v>
      </c>
      <c r="C76" t="s">
        <v>85</v>
      </c>
      <c r="D76" t="s">
        <v>5</v>
      </c>
      <c r="E76" t="s">
        <v>6</v>
      </c>
      <c r="F76" s="2">
        <v>6449.01</v>
      </c>
      <c r="G76" s="2">
        <v>6878.326</v>
      </c>
      <c r="H76" s="2">
        <v>7381.6620000000003</v>
      </c>
      <c r="I76" s="2">
        <v>7924.6360000000004</v>
      </c>
      <c r="J76" s="2">
        <v>8485.3690000000006</v>
      </c>
      <c r="K76" s="2">
        <v>9122.0660000000007</v>
      </c>
      <c r="L76">
        <v>2016</v>
      </c>
    </row>
    <row r="77" spans="1:12" x14ac:dyDescent="0.25">
      <c r="A77">
        <v>226</v>
      </c>
      <c r="B77">
        <v>1</v>
      </c>
      <c r="C77" t="s">
        <v>86</v>
      </c>
      <c r="D77" t="s">
        <v>5</v>
      </c>
      <c r="E77" t="s">
        <v>6</v>
      </c>
      <c r="F77" s="2">
        <v>14173.359</v>
      </c>
      <c r="G77" s="2">
        <v>14182.2</v>
      </c>
      <c r="H77" s="2">
        <v>14350.753000000001</v>
      </c>
      <c r="I77" s="2">
        <v>14684.074000000001</v>
      </c>
      <c r="J77" s="2">
        <v>15208.308000000001</v>
      </c>
      <c r="K77" s="2">
        <v>15949.923000000001</v>
      </c>
      <c r="L77">
        <v>2012</v>
      </c>
    </row>
    <row r="78" spans="1:12" x14ac:dyDescent="0.25">
      <c r="A78">
        <v>229</v>
      </c>
      <c r="B78">
        <v>1</v>
      </c>
      <c r="C78" t="s">
        <v>87</v>
      </c>
      <c r="D78" t="s">
        <v>5</v>
      </c>
      <c r="E78" t="s">
        <v>6</v>
      </c>
      <c r="F78" s="2">
        <v>3194.1379999999999</v>
      </c>
      <c r="G78" s="2">
        <v>3305.5830000000001</v>
      </c>
      <c r="H78" s="2">
        <v>3293.5039999999999</v>
      </c>
      <c r="I78" s="2">
        <v>3394.4879999999998</v>
      </c>
      <c r="J78" s="2">
        <v>3564.386</v>
      </c>
      <c r="K78" s="2">
        <v>3624.26</v>
      </c>
      <c r="L78">
        <v>2016</v>
      </c>
    </row>
    <row r="79" spans="1:12" x14ac:dyDescent="0.25">
      <c r="A79">
        <v>232</v>
      </c>
      <c r="B79">
        <v>1</v>
      </c>
      <c r="C79" t="s">
        <v>88</v>
      </c>
      <c r="D79" t="s">
        <v>5</v>
      </c>
      <c r="E79" t="s">
        <v>6</v>
      </c>
      <c r="F79" s="2">
        <v>1422.4570000000001</v>
      </c>
      <c r="G79" s="2">
        <v>1379.5519999999999</v>
      </c>
      <c r="H79" s="2">
        <v>1404.5340000000001</v>
      </c>
      <c r="I79" s="2">
        <v>1417.6120000000001</v>
      </c>
      <c r="J79" s="2">
        <v>1413.0060000000001</v>
      </c>
      <c r="K79" s="2">
        <v>1428.7170000000001</v>
      </c>
      <c r="L79">
        <v>2009</v>
      </c>
    </row>
    <row r="80" spans="1:12" x14ac:dyDescent="0.25">
      <c r="A80">
        <v>235</v>
      </c>
      <c r="B80">
        <v>1</v>
      </c>
      <c r="C80" t="s">
        <v>89</v>
      </c>
      <c r="D80" t="s">
        <v>5</v>
      </c>
      <c r="E80" t="s">
        <v>6</v>
      </c>
      <c r="F80" s="2">
        <v>6264.6130000000003</v>
      </c>
      <c r="G80" s="2">
        <v>5807.1549999999997</v>
      </c>
      <c r="H80" s="2">
        <v>9609.616</v>
      </c>
      <c r="I80" s="2">
        <v>11468.584999999999</v>
      </c>
      <c r="J80" s="2">
        <v>12050.582</v>
      </c>
      <c r="K80" s="2">
        <v>12351.208000000001</v>
      </c>
      <c r="L80">
        <v>2014</v>
      </c>
    </row>
    <row r="81" spans="1:12" x14ac:dyDescent="0.25">
      <c r="A81">
        <v>238</v>
      </c>
      <c r="B81">
        <v>1</v>
      </c>
      <c r="C81" t="s">
        <v>90</v>
      </c>
      <c r="D81" t="s">
        <v>5</v>
      </c>
      <c r="E81" t="s">
        <v>6</v>
      </c>
      <c r="F81" s="2">
        <v>1470.567</v>
      </c>
      <c r="G81" s="2">
        <v>1506.508</v>
      </c>
      <c r="H81" s="2">
        <v>1557.6890000000001</v>
      </c>
      <c r="I81" s="2">
        <v>1630.213</v>
      </c>
      <c r="J81" s="2">
        <v>1698.33</v>
      </c>
      <c r="K81" s="2">
        <v>1776.133</v>
      </c>
      <c r="L81">
        <v>2010</v>
      </c>
    </row>
    <row r="82" spans="1:12" x14ac:dyDescent="0.25">
      <c r="A82">
        <v>241</v>
      </c>
      <c r="B82">
        <v>1</v>
      </c>
      <c r="C82" t="s">
        <v>91</v>
      </c>
      <c r="D82" t="s">
        <v>5</v>
      </c>
      <c r="E82" t="s">
        <v>6</v>
      </c>
      <c r="F82" s="2">
        <v>1129.8920000000001</v>
      </c>
      <c r="G82" s="2">
        <v>1135.47</v>
      </c>
      <c r="H82" s="2">
        <v>1169.652</v>
      </c>
      <c r="I82" s="2">
        <v>1199.395</v>
      </c>
      <c r="J82" s="2">
        <v>1234.01</v>
      </c>
      <c r="K82" s="2">
        <v>1285.7380000000001</v>
      </c>
      <c r="L82">
        <v>2011</v>
      </c>
    </row>
    <row r="83" spans="1:12" x14ac:dyDescent="0.25">
      <c r="A83">
        <v>244</v>
      </c>
      <c r="B83">
        <v>1</v>
      </c>
      <c r="C83" t="s">
        <v>92</v>
      </c>
      <c r="D83" t="s">
        <v>5</v>
      </c>
      <c r="E83" t="s">
        <v>6</v>
      </c>
      <c r="F83" s="2">
        <v>26320.883999999998</v>
      </c>
      <c r="G83" s="2">
        <v>27340.133000000002</v>
      </c>
      <c r="H83" s="2">
        <v>29144.303</v>
      </c>
      <c r="I83" s="2">
        <v>30859.873</v>
      </c>
      <c r="J83" s="2">
        <v>32454.924999999999</v>
      </c>
      <c r="K83" s="2">
        <v>34284.735999999997</v>
      </c>
      <c r="L83">
        <v>2018</v>
      </c>
    </row>
    <row r="84" spans="1:12" x14ac:dyDescent="0.25">
      <c r="A84">
        <v>247</v>
      </c>
      <c r="B84">
        <v>1</v>
      </c>
      <c r="C84" t="s">
        <v>93</v>
      </c>
      <c r="D84" t="s">
        <v>5</v>
      </c>
      <c r="E84" t="s">
        <v>6</v>
      </c>
      <c r="F84" s="2">
        <v>17694.026999999998</v>
      </c>
      <c r="G84" s="2">
        <v>18874.511999999999</v>
      </c>
      <c r="H84" s="2">
        <v>20223.263999999999</v>
      </c>
      <c r="I84" s="2">
        <v>21759.913</v>
      </c>
      <c r="J84" s="2">
        <v>23154.141</v>
      </c>
      <c r="K84" s="2">
        <v>24536.324000000001</v>
      </c>
      <c r="L84">
        <v>2014</v>
      </c>
    </row>
    <row r="85" spans="1:12" x14ac:dyDescent="0.25">
      <c r="A85">
        <v>250</v>
      </c>
      <c r="B85">
        <v>1</v>
      </c>
      <c r="C85" t="s">
        <v>94</v>
      </c>
      <c r="D85" t="s">
        <v>5</v>
      </c>
      <c r="E85" t="s">
        <v>6</v>
      </c>
      <c r="F85" s="2">
        <v>2115.4969999999998</v>
      </c>
      <c r="G85" s="2">
        <v>2196.5129999999999</v>
      </c>
      <c r="H85" s="2">
        <v>2290.067</v>
      </c>
      <c r="I85" s="2">
        <v>2383.9580000000001</v>
      </c>
      <c r="J85" s="2">
        <v>2473.837</v>
      </c>
      <c r="K85" s="2">
        <v>2572.2689999999998</v>
      </c>
      <c r="L85">
        <v>2016</v>
      </c>
    </row>
    <row r="86" spans="1:12" x14ac:dyDescent="0.25">
      <c r="A86">
        <v>253</v>
      </c>
      <c r="B86">
        <v>1</v>
      </c>
      <c r="C86" t="s">
        <v>95</v>
      </c>
      <c r="D86" t="s">
        <v>5</v>
      </c>
      <c r="E86" t="s">
        <v>6</v>
      </c>
      <c r="F86" s="2">
        <v>3311.3319999999999</v>
      </c>
      <c r="G86" s="2">
        <v>3486.857</v>
      </c>
      <c r="H86" s="2">
        <v>3586.5129999999999</v>
      </c>
      <c r="I86" s="2">
        <v>3696.6350000000002</v>
      </c>
      <c r="J86" s="2">
        <v>3788.3420000000001</v>
      </c>
      <c r="K86" s="2">
        <v>3882.86</v>
      </c>
      <c r="L86">
        <v>2016</v>
      </c>
    </row>
    <row r="87" spans="1:12" x14ac:dyDescent="0.25">
      <c r="A87">
        <v>256</v>
      </c>
      <c r="B87">
        <v>1</v>
      </c>
      <c r="C87" t="s">
        <v>96</v>
      </c>
      <c r="D87" t="s">
        <v>5</v>
      </c>
      <c r="E87" t="s">
        <v>6</v>
      </c>
      <c r="F87" s="2">
        <v>3809.915</v>
      </c>
      <c r="G87" s="2">
        <v>3814.2510000000002</v>
      </c>
      <c r="H87" s="2">
        <v>3895.9780000000001</v>
      </c>
      <c r="I87" s="2">
        <v>3990.212</v>
      </c>
      <c r="J87" s="2">
        <v>4200.9059999999999</v>
      </c>
      <c r="K87" s="2">
        <v>4367.7110000000002</v>
      </c>
      <c r="L87">
        <v>2014</v>
      </c>
    </row>
    <row r="88" spans="1:12" x14ac:dyDescent="0.25">
      <c r="A88">
        <v>259</v>
      </c>
      <c r="B88">
        <v>1</v>
      </c>
      <c r="C88" t="s">
        <v>97</v>
      </c>
      <c r="D88" t="s">
        <v>5</v>
      </c>
      <c r="E88" t="s">
        <v>6</v>
      </c>
      <c r="F88" s="2">
        <v>20158.945</v>
      </c>
      <c r="G88" s="2">
        <v>21150.761999999999</v>
      </c>
      <c r="H88" s="2">
        <v>22354.302</v>
      </c>
      <c r="I88" s="2">
        <v>23699.475999999999</v>
      </c>
      <c r="J88" s="2">
        <v>25029.41</v>
      </c>
      <c r="K88" s="2">
        <v>26543.253000000001</v>
      </c>
      <c r="L88">
        <v>2017</v>
      </c>
    </row>
    <row r="89" spans="1:12" x14ac:dyDescent="0.25">
      <c r="A89">
        <v>262</v>
      </c>
      <c r="B89">
        <v>1</v>
      </c>
      <c r="C89" t="s">
        <v>98</v>
      </c>
      <c r="D89" t="s">
        <v>5</v>
      </c>
      <c r="E89" t="s">
        <v>6</v>
      </c>
      <c r="F89" s="2">
        <v>18816.196</v>
      </c>
      <c r="G89" s="2">
        <v>19374.650000000001</v>
      </c>
      <c r="H89" s="2">
        <v>19948.510999999999</v>
      </c>
      <c r="I89" s="2">
        <v>20601.66</v>
      </c>
      <c r="J89" s="2">
        <v>21107.383999999998</v>
      </c>
      <c r="K89" s="2">
        <v>21764.334999999999</v>
      </c>
      <c r="L89">
        <v>2017</v>
      </c>
    </row>
    <row r="90" spans="1:12" x14ac:dyDescent="0.25">
      <c r="A90">
        <v>265</v>
      </c>
      <c r="B90">
        <v>1</v>
      </c>
      <c r="C90" t="s">
        <v>99</v>
      </c>
      <c r="D90" t="s">
        <v>5</v>
      </c>
      <c r="E90" t="s">
        <v>6</v>
      </c>
      <c r="F90" s="2">
        <v>3140.433</v>
      </c>
      <c r="G90" s="2">
        <v>3198.7820000000002</v>
      </c>
      <c r="H90" s="2">
        <v>3338.52</v>
      </c>
      <c r="I90" s="2">
        <v>3482.3150000000001</v>
      </c>
      <c r="J90" s="2">
        <v>3583.7330000000002</v>
      </c>
      <c r="K90" s="2">
        <v>3680.3020000000001</v>
      </c>
      <c r="L90">
        <v>2016</v>
      </c>
    </row>
    <row r="91" spans="1:12" x14ac:dyDescent="0.25">
      <c r="A91">
        <v>268</v>
      </c>
      <c r="B91">
        <v>1</v>
      </c>
      <c r="C91" t="s">
        <v>100</v>
      </c>
      <c r="D91" t="s">
        <v>5</v>
      </c>
      <c r="E91" t="s">
        <v>6</v>
      </c>
      <c r="F91" s="2">
        <v>6084.6490000000003</v>
      </c>
      <c r="G91" s="2">
        <v>6426.2569999999996</v>
      </c>
      <c r="H91" s="2">
        <v>6863.77</v>
      </c>
      <c r="I91" s="2">
        <v>7304.5029999999997</v>
      </c>
      <c r="J91" s="2">
        <v>7700.1109999999999</v>
      </c>
      <c r="K91" s="2">
        <v>8165.4790000000003</v>
      </c>
      <c r="L91">
        <v>2017</v>
      </c>
    </row>
    <row r="92" spans="1:12" x14ac:dyDescent="0.25">
      <c r="A92">
        <v>271</v>
      </c>
      <c r="B92">
        <v>1</v>
      </c>
      <c r="C92" t="s">
        <v>101</v>
      </c>
      <c r="D92" t="s">
        <v>5</v>
      </c>
      <c r="E92" t="s">
        <v>6</v>
      </c>
      <c r="F92" s="2">
        <v>11865.325999999999</v>
      </c>
      <c r="G92" s="2">
        <v>11893.543</v>
      </c>
      <c r="H92" s="2">
        <v>12529.266</v>
      </c>
      <c r="I92" s="2">
        <v>13446.540999999999</v>
      </c>
      <c r="J92" s="2">
        <v>14269.855</v>
      </c>
      <c r="K92" s="2">
        <v>15003.686</v>
      </c>
      <c r="L92">
        <v>2014</v>
      </c>
    </row>
    <row r="93" spans="1:12" x14ac:dyDescent="0.25">
      <c r="A93">
        <v>274</v>
      </c>
      <c r="B93">
        <v>1</v>
      </c>
      <c r="C93" t="s">
        <v>102</v>
      </c>
      <c r="D93" t="s">
        <v>5</v>
      </c>
      <c r="E93" t="s">
        <v>6</v>
      </c>
      <c r="F93" s="2">
        <v>16104.065000000001</v>
      </c>
      <c r="G93" s="2">
        <v>16749.476999999999</v>
      </c>
      <c r="H93" s="2">
        <v>17832.803</v>
      </c>
      <c r="I93" s="2">
        <v>19043.316999999999</v>
      </c>
      <c r="J93" s="2">
        <v>19907.849999999999</v>
      </c>
      <c r="K93" s="2">
        <v>20822.276000000002</v>
      </c>
      <c r="L93">
        <v>2017</v>
      </c>
    </row>
    <row r="94" spans="1:12" x14ac:dyDescent="0.25">
      <c r="A94">
        <v>277</v>
      </c>
      <c r="B94">
        <v>1</v>
      </c>
      <c r="C94" t="s">
        <v>103</v>
      </c>
      <c r="D94" t="s">
        <v>5</v>
      </c>
      <c r="E94" t="s">
        <v>6</v>
      </c>
      <c r="F94" s="2">
        <v>8068.0929999999998</v>
      </c>
      <c r="G94" s="2">
        <v>8161.5429999999997</v>
      </c>
      <c r="H94" s="2">
        <v>8565.982</v>
      </c>
      <c r="I94" s="2">
        <v>8932.5779999999995</v>
      </c>
      <c r="J94" s="2">
        <v>9283.7569999999996</v>
      </c>
      <c r="K94" s="2">
        <v>9740.4040000000005</v>
      </c>
      <c r="L94">
        <v>2016</v>
      </c>
    </row>
    <row r="95" spans="1:12" x14ac:dyDescent="0.25">
      <c r="A95">
        <v>280</v>
      </c>
      <c r="B95">
        <v>1</v>
      </c>
      <c r="C95" t="s">
        <v>104</v>
      </c>
      <c r="D95" t="s">
        <v>5</v>
      </c>
      <c r="E95" t="s">
        <v>6</v>
      </c>
      <c r="F95" s="2">
        <v>1195.643</v>
      </c>
      <c r="G95" s="2">
        <v>1220.4580000000001</v>
      </c>
      <c r="H95" s="2">
        <v>1255.7809999999999</v>
      </c>
      <c r="I95" s="2">
        <v>1291.4449999999999</v>
      </c>
      <c r="J95" s="2">
        <v>1331.104</v>
      </c>
      <c r="K95" s="2">
        <v>1376.317</v>
      </c>
      <c r="L95">
        <v>2015</v>
      </c>
    </row>
    <row r="96" spans="1:12" x14ac:dyDescent="0.25">
      <c r="A96">
        <v>283</v>
      </c>
      <c r="B96">
        <v>1</v>
      </c>
      <c r="C96" t="s">
        <v>105</v>
      </c>
      <c r="D96" t="s">
        <v>5</v>
      </c>
      <c r="E96" t="s">
        <v>6</v>
      </c>
      <c r="F96" s="2">
        <v>5041.5150000000003</v>
      </c>
      <c r="G96" s="2">
        <v>5317.2740000000003</v>
      </c>
      <c r="H96" s="2">
        <v>5718.7240000000002</v>
      </c>
      <c r="I96" s="2">
        <v>6216.7259999999997</v>
      </c>
      <c r="J96" s="2">
        <v>6711.4920000000002</v>
      </c>
      <c r="K96" s="2">
        <v>7254.2730000000001</v>
      </c>
      <c r="L96">
        <v>2015</v>
      </c>
    </row>
    <row r="97" spans="1:12" x14ac:dyDescent="0.25">
      <c r="A97">
        <v>286</v>
      </c>
      <c r="B97">
        <v>1</v>
      </c>
      <c r="C97" t="s">
        <v>106</v>
      </c>
      <c r="D97" t="s">
        <v>5</v>
      </c>
      <c r="E97" t="s">
        <v>6</v>
      </c>
      <c r="F97" s="2">
        <v>11327.686</v>
      </c>
      <c r="G97" s="2">
        <v>11308.447</v>
      </c>
      <c r="H97" s="2">
        <v>11200.451999999999</v>
      </c>
      <c r="I97" s="2">
        <v>11228.751</v>
      </c>
      <c r="J97" s="2">
        <v>11369.129000000001</v>
      </c>
      <c r="K97" s="2">
        <v>11620.069</v>
      </c>
      <c r="L97">
        <v>2017</v>
      </c>
    </row>
    <row r="98" spans="1:12" x14ac:dyDescent="0.25">
      <c r="A98">
        <v>289</v>
      </c>
      <c r="B98">
        <v>1</v>
      </c>
      <c r="C98" t="s">
        <v>107</v>
      </c>
      <c r="D98" t="s">
        <v>5</v>
      </c>
      <c r="E98" t="s">
        <v>6</v>
      </c>
      <c r="F98" s="2">
        <v>10827.419</v>
      </c>
      <c r="G98" s="2">
        <v>11552.959000000001</v>
      </c>
      <c r="H98" s="2">
        <v>12026.959000000001</v>
      </c>
      <c r="I98" s="2">
        <v>12326.365</v>
      </c>
      <c r="J98" s="2">
        <v>12432.891</v>
      </c>
      <c r="K98" s="2">
        <v>12467.861999999999</v>
      </c>
      <c r="L98">
        <v>2016</v>
      </c>
    </row>
    <row r="99" spans="1:12" x14ac:dyDescent="0.25">
      <c r="A99">
        <v>292</v>
      </c>
      <c r="B99">
        <v>1</v>
      </c>
      <c r="C99" t="s">
        <v>108</v>
      </c>
      <c r="D99" t="s">
        <v>5</v>
      </c>
      <c r="E99" t="s">
        <v>6</v>
      </c>
      <c r="F99" s="2">
        <v>2471.6109999999999</v>
      </c>
      <c r="G99" s="2">
        <v>2485.0239999999999</v>
      </c>
      <c r="H99" s="2">
        <v>2702.415</v>
      </c>
      <c r="I99" s="2">
        <v>2904.857</v>
      </c>
      <c r="J99" s="2">
        <v>3115.1219999999998</v>
      </c>
      <c r="K99" s="2">
        <v>3342.19</v>
      </c>
      <c r="L99">
        <v>2015</v>
      </c>
    </row>
    <row r="100" spans="1:12" x14ac:dyDescent="0.25">
      <c r="A100">
        <v>295</v>
      </c>
      <c r="B100">
        <v>1</v>
      </c>
      <c r="C100" t="s">
        <v>109</v>
      </c>
      <c r="D100" t="s">
        <v>5</v>
      </c>
      <c r="E100" t="s">
        <v>6</v>
      </c>
      <c r="F100" s="2">
        <v>5293.9179999999997</v>
      </c>
      <c r="G100" s="2">
        <v>5539.277</v>
      </c>
      <c r="H100" s="2">
        <v>5854.567</v>
      </c>
      <c r="I100" s="2">
        <v>5682.7359999999999</v>
      </c>
      <c r="J100" s="2">
        <v>5433.4290000000001</v>
      </c>
      <c r="K100" s="2">
        <v>5474.4139999999998</v>
      </c>
      <c r="L100">
        <v>2017</v>
      </c>
    </row>
    <row r="101" spans="1:12" x14ac:dyDescent="0.25">
      <c r="A101">
        <v>298</v>
      </c>
      <c r="B101">
        <v>1</v>
      </c>
      <c r="C101" t="s">
        <v>110</v>
      </c>
      <c r="D101" t="s">
        <v>5</v>
      </c>
      <c r="E101" t="s">
        <v>6</v>
      </c>
      <c r="F101" s="2">
        <v>1093.5899999999999</v>
      </c>
      <c r="G101" s="2">
        <v>1125.134</v>
      </c>
      <c r="H101" s="2">
        <v>1166.48</v>
      </c>
      <c r="I101" s="2">
        <v>1216.759</v>
      </c>
      <c r="J101" s="2">
        <v>1279.623</v>
      </c>
      <c r="K101" s="2">
        <v>1343.1690000000001</v>
      </c>
      <c r="L101">
        <v>2009</v>
      </c>
    </row>
    <row r="102" spans="1:12" x14ac:dyDescent="0.25">
      <c r="A102">
        <v>301</v>
      </c>
      <c r="B102">
        <v>1</v>
      </c>
      <c r="C102" t="s">
        <v>111</v>
      </c>
      <c r="D102" t="s">
        <v>5</v>
      </c>
      <c r="E102" t="s">
        <v>6</v>
      </c>
      <c r="F102" s="2">
        <v>6139.5439999999999</v>
      </c>
      <c r="G102" s="2">
        <v>5942.8720000000003</v>
      </c>
      <c r="H102" s="2">
        <v>5941.268</v>
      </c>
      <c r="I102" s="2">
        <v>6027.1689999999999</v>
      </c>
      <c r="J102" s="2">
        <v>6098.3419999999996</v>
      </c>
      <c r="K102" s="2">
        <v>6212.7160000000003</v>
      </c>
      <c r="L102">
        <v>2012</v>
      </c>
    </row>
    <row r="103" spans="1:12" x14ac:dyDescent="0.25">
      <c r="A103">
        <v>304</v>
      </c>
      <c r="B103">
        <v>1</v>
      </c>
      <c r="C103" t="s">
        <v>112</v>
      </c>
      <c r="D103" t="s">
        <v>5</v>
      </c>
      <c r="E103" t="s">
        <v>6</v>
      </c>
      <c r="F103" s="2">
        <v>14128.42</v>
      </c>
      <c r="G103" s="2">
        <v>14672.49</v>
      </c>
      <c r="H103" s="2">
        <v>14975.87</v>
      </c>
      <c r="I103" s="2">
        <v>15709.487999999999</v>
      </c>
      <c r="J103" s="2">
        <v>16455.79</v>
      </c>
      <c r="K103" s="2">
        <v>17307.367999999999</v>
      </c>
      <c r="L103">
        <v>2017</v>
      </c>
    </row>
    <row r="104" spans="1:12" x14ac:dyDescent="0.25">
      <c r="A104">
        <v>307</v>
      </c>
      <c r="B104">
        <v>1</v>
      </c>
      <c r="C104" t="s">
        <v>113</v>
      </c>
      <c r="D104" t="s">
        <v>5</v>
      </c>
      <c r="E104" t="s">
        <v>6</v>
      </c>
      <c r="F104" s="2">
        <v>46978.311999999998</v>
      </c>
      <c r="G104" s="2">
        <v>46976.99</v>
      </c>
      <c r="H104" s="2">
        <v>46010.987000000001</v>
      </c>
      <c r="I104" s="2">
        <v>46583.968999999997</v>
      </c>
      <c r="J104" s="2">
        <v>46476.205000000002</v>
      </c>
      <c r="K104" s="2">
        <v>48847.665000000001</v>
      </c>
      <c r="L104">
        <v>2017</v>
      </c>
    </row>
    <row r="105" spans="1:12" x14ac:dyDescent="0.25">
      <c r="A105">
        <v>310</v>
      </c>
      <c r="B105">
        <v>1</v>
      </c>
      <c r="C105" t="s">
        <v>114</v>
      </c>
      <c r="D105" t="s">
        <v>5</v>
      </c>
      <c r="E105" t="s">
        <v>6</v>
      </c>
      <c r="F105" s="2">
        <v>4922.22</v>
      </c>
      <c r="G105" s="2">
        <v>5103.9030000000002</v>
      </c>
      <c r="H105" s="2">
        <v>5377.5959999999995</v>
      </c>
      <c r="I105" s="2">
        <v>5679.7510000000002</v>
      </c>
      <c r="J105" s="2">
        <v>5839.1530000000002</v>
      </c>
      <c r="K105" s="2">
        <v>6015.9549999999999</v>
      </c>
      <c r="L105">
        <v>2018</v>
      </c>
    </row>
    <row r="106" spans="1:12" x14ac:dyDescent="0.25">
      <c r="A106">
        <v>313</v>
      </c>
      <c r="B106">
        <v>1</v>
      </c>
      <c r="C106" t="s">
        <v>115</v>
      </c>
      <c r="D106" t="s">
        <v>5</v>
      </c>
      <c r="E106" t="s">
        <v>6</v>
      </c>
      <c r="F106" s="2">
        <v>15239.081</v>
      </c>
      <c r="G106" s="2">
        <v>15135.567999999999</v>
      </c>
      <c r="H106" s="2">
        <v>14706.938</v>
      </c>
      <c r="I106" s="2">
        <v>14952.111000000001</v>
      </c>
      <c r="J106" s="2">
        <v>15368.644</v>
      </c>
      <c r="K106" s="2">
        <v>15922.578</v>
      </c>
      <c r="L106">
        <v>2015</v>
      </c>
    </row>
    <row r="107" spans="1:12" x14ac:dyDescent="0.25">
      <c r="A107">
        <v>316</v>
      </c>
      <c r="B107">
        <v>1</v>
      </c>
      <c r="C107" t="s">
        <v>116</v>
      </c>
      <c r="D107" t="s">
        <v>5</v>
      </c>
      <c r="E107" t="s">
        <v>6</v>
      </c>
      <c r="F107" s="2">
        <v>22198.419000000002</v>
      </c>
      <c r="G107" s="2">
        <v>23195.937999999998</v>
      </c>
      <c r="H107" s="2">
        <v>24523.562999999998</v>
      </c>
      <c r="I107" s="2">
        <v>25674.510999999999</v>
      </c>
      <c r="J107" s="2">
        <v>27304.786</v>
      </c>
      <c r="K107" s="2">
        <v>28997.785</v>
      </c>
      <c r="L107">
        <v>2017</v>
      </c>
    </row>
    <row r="108" spans="1:12" x14ac:dyDescent="0.25">
      <c r="A108">
        <v>319</v>
      </c>
      <c r="B108">
        <v>1</v>
      </c>
      <c r="C108" t="s">
        <v>117</v>
      </c>
      <c r="D108" t="s">
        <v>5</v>
      </c>
      <c r="E108" t="s">
        <v>6</v>
      </c>
      <c r="F108" s="2">
        <v>3551.9639999999999</v>
      </c>
      <c r="G108" s="2">
        <v>3577.6030000000001</v>
      </c>
      <c r="H108" s="2">
        <v>3655.9290000000001</v>
      </c>
      <c r="I108" s="2">
        <v>3662.0340000000001</v>
      </c>
      <c r="J108" s="2">
        <v>3788.5569999999998</v>
      </c>
      <c r="K108" s="2">
        <v>3907.9960000000001</v>
      </c>
      <c r="L108">
        <v>2014</v>
      </c>
    </row>
    <row r="109" spans="1:12" x14ac:dyDescent="0.25">
      <c r="A109">
        <v>322</v>
      </c>
      <c r="B109">
        <v>1</v>
      </c>
      <c r="C109" t="s">
        <v>118</v>
      </c>
      <c r="D109" t="s">
        <v>5</v>
      </c>
      <c r="E109" t="s">
        <v>6</v>
      </c>
      <c r="F109" s="2">
        <v>11690.664000000001</v>
      </c>
      <c r="G109" s="2">
        <v>12150.512000000001</v>
      </c>
      <c r="H109" s="2">
        <v>12810.157999999999</v>
      </c>
      <c r="I109" s="2">
        <v>13395.300999999999</v>
      </c>
      <c r="J109" s="2">
        <v>13912.573</v>
      </c>
      <c r="K109" s="2">
        <v>14567.35</v>
      </c>
      <c r="L109">
        <v>2017</v>
      </c>
    </row>
    <row r="110" spans="1:12" x14ac:dyDescent="0.25">
      <c r="A110">
        <v>325</v>
      </c>
      <c r="B110">
        <v>1</v>
      </c>
      <c r="C110" t="s">
        <v>119</v>
      </c>
      <c r="D110" t="s">
        <v>5</v>
      </c>
      <c r="E110" t="s">
        <v>6</v>
      </c>
      <c r="F110" s="2">
        <v>12573.996999999999</v>
      </c>
      <c r="G110" s="2">
        <v>13083.842000000001</v>
      </c>
      <c r="H110" s="2">
        <v>13517.656000000001</v>
      </c>
      <c r="I110" s="2">
        <v>14224.259</v>
      </c>
      <c r="J110" s="2">
        <v>14892.187</v>
      </c>
      <c r="K110" s="2">
        <v>15649.34</v>
      </c>
      <c r="L110">
        <v>2017</v>
      </c>
    </row>
    <row r="111" spans="1:12" x14ac:dyDescent="0.25">
      <c r="A111">
        <v>328</v>
      </c>
      <c r="B111">
        <v>1</v>
      </c>
      <c r="C111" t="s">
        <v>120</v>
      </c>
      <c r="D111" t="s">
        <v>5</v>
      </c>
      <c r="E111" t="s">
        <v>6</v>
      </c>
      <c r="F111" s="2">
        <v>7353.2550000000001</v>
      </c>
      <c r="G111" s="2">
        <v>7815.4639999999999</v>
      </c>
      <c r="H111" s="2">
        <v>8360.3520000000008</v>
      </c>
      <c r="I111" s="2">
        <v>8935.9240000000009</v>
      </c>
      <c r="J111" s="2">
        <v>9493.8889999999992</v>
      </c>
      <c r="K111" s="2">
        <v>10130.099</v>
      </c>
      <c r="L111">
        <v>2017</v>
      </c>
    </row>
    <row r="112" spans="1:12" x14ac:dyDescent="0.25">
      <c r="A112">
        <v>331</v>
      </c>
      <c r="B112">
        <v>1</v>
      </c>
      <c r="C112" t="s">
        <v>121</v>
      </c>
      <c r="D112" t="s">
        <v>5</v>
      </c>
      <c r="E112" t="s">
        <v>6</v>
      </c>
      <c r="F112" s="2">
        <v>26687.989000000001</v>
      </c>
      <c r="G112" s="2">
        <v>27834.126</v>
      </c>
      <c r="H112" s="2">
        <v>29721.839</v>
      </c>
      <c r="I112" s="2">
        <v>31938.663</v>
      </c>
      <c r="J112" s="2">
        <v>33747.356</v>
      </c>
      <c r="K112" s="2">
        <v>35555.336000000003</v>
      </c>
      <c r="L112">
        <v>2018</v>
      </c>
    </row>
    <row r="113" spans="1:12" x14ac:dyDescent="0.25">
      <c r="A113">
        <v>334</v>
      </c>
      <c r="B113">
        <v>1</v>
      </c>
      <c r="C113" t="s">
        <v>122</v>
      </c>
      <c r="D113" t="s">
        <v>5</v>
      </c>
      <c r="E113" t="s">
        <v>6</v>
      </c>
      <c r="F113" s="2">
        <v>130319.63</v>
      </c>
      <c r="G113" s="2">
        <v>125307.644</v>
      </c>
      <c r="H113" s="2">
        <v>127785.382</v>
      </c>
      <c r="I113" s="2">
        <v>130475.069</v>
      </c>
      <c r="J113" s="2">
        <v>134622.54999999999</v>
      </c>
      <c r="K113" s="2">
        <v>141438.69500000001</v>
      </c>
      <c r="L113">
        <v>2017</v>
      </c>
    </row>
    <row r="114" spans="1:12" x14ac:dyDescent="0.25">
      <c r="A114">
        <v>337</v>
      </c>
      <c r="B114">
        <v>1</v>
      </c>
      <c r="C114" t="s">
        <v>123</v>
      </c>
      <c r="D114" t="s">
        <v>5</v>
      </c>
      <c r="E114" t="s">
        <v>6</v>
      </c>
      <c r="F114" s="2">
        <v>21122.968000000001</v>
      </c>
      <c r="G114" s="2">
        <v>22509.145</v>
      </c>
      <c r="H114" s="2">
        <v>24685.838</v>
      </c>
      <c r="I114" s="2">
        <v>26446.737000000001</v>
      </c>
      <c r="J114" s="2">
        <v>27753.067999999999</v>
      </c>
      <c r="K114" s="2">
        <v>29184.3</v>
      </c>
      <c r="L114">
        <v>2018</v>
      </c>
    </row>
    <row r="115" spans="1:12" x14ac:dyDescent="0.25">
      <c r="A115">
        <v>340</v>
      </c>
      <c r="B115">
        <v>1</v>
      </c>
      <c r="C115" t="s">
        <v>124</v>
      </c>
      <c r="D115" t="s">
        <v>5</v>
      </c>
      <c r="E115" t="s">
        <v>6</v>
      </c>
      <c r="F115" s="2">
        <v>26644.722000000002</v>
      </c>
      <c r="G115" s="2">
        <v>27002.342000000001</v>
      </c>
      <c r="H115" s="2">
        <v>27963.97</v>
      </c>
      <c r="I115" s="2">
        <v>29266.855</v>
      </c>
      <c r="J115" s="2">
        <v>30284.089</v>
      </c>
      <c r="K115" s="2">
        <v>31468.183000000001</v>
      </c>
      <c r="L115">
        <v>2017</v>
      </c>
    </row>
    <row r="116" spans="1:12" x14ac:dyDescent="0.25">
      <c r="A116">
        <v>343</v>
      </c>
      <c r="B116">
        <v>1</v>
      </c>
      <c r="C116" t="s">
        <v>125</v>
      </c>
      <c r="D116" t="s">
        <v>5</v>
      </c>
      <c r="E116" t="s">
        <v>6</v>
      </c>
      <c r="F116" s="2">
        <v>1891.4059999999999</v>
      </c>
      <c r="G116" s="2">
        <v>1978.557</v>
      </c>
      <c r="H116" s="2">
        <v>2089.9560000000001</v>
      </c>
      <c r="I116" s="2">
        <v>2280.085</v>
      </c>
      <c r="J116" s="2">
        <v>2444.085</v>
      </c>
      <c r="K116" s="2">
        <v>2635.7289999999998</v>
      </c>
      <c r="L116">
        <v>2012</v>
      </c>
    </row>
    <row r="117" spans="1:12" x14ac:dyDescent="0.25">
      <c r="A117">
        <v>346</v>
      </c>
      <c r="B117">
        <v>1</v>
      </c>
      <c r="C117" t="s">
        <v>126</v>
      </c>
      <c r="D117" t="s">
        <v>5</v>
      </c>
      <c r="E117" t="s">
        <v>6</v>
      </c>
      <c r="F117" s="2">
        <v>5187.7110000000002</v>
      </c>
      <c r="G117" s="2">
        <v>5560.6030000000001</v>
      </c>
      <c r="H117" s="2">
        <v>5768.75</v>
      </c>
      <c r="I117" s="2">
        <v>5889.6459999999997</v>
      </c>
      <c r="J117" s="2">
        <v>6135.473</v>
      </c>
      <c r="K117" s="2">
        <v>6497.4070000000002</v>
      </c>
      <c r="L117">
        <v>2016</v>
      </c>
    </row>
    <row r="118" spans="1:12" x14ac:dyDescent="0.25">
      <c r="A118">
        <v>349</v>
      </c>
      <c r="B118">
        <v>1</v>
      </c>
      <c r="C118" t="s">
        <v>127</v>
      </c>
      <c r="D118" t="s">
        <v>5</v>
      </c>
      <c r="E118" t="s">
        <v>6</v>
      </c>
      <c r="F118" s="2">
        <v>3035.6930000000002</v>
      </c>
      <c r="G118" s="2">
        <v>3121.7130000000002</v>
      </c>
      <c r="H118" s="2">
        <v>3228.4009999999998</v>
      </c>
      <c r="I118" s="2">
        <v>3324.0070000000001</v>
      </c>
      <c r="J118" s="2">
        <v>3441.3429999999998</v>
      </c>
      <c r="K118" s="2">
        <v>3592.502</v>
      </c>
      <c r="L118">
        <v>2011</v>
      </c>
    </row>
    <row r="119" spans="1:12" x14ac:dyDescent="0.25">
      <c r="A119">
        <v>352</v>
      </c>
      <c r="B119">
        <v>1</v>
      </c>
      <c r="C119" t="s">
        <v>128</v>
      </c>
      <c r="D119" t="s">
        <v>5</v>
      </c>
      <c r="E119" t="s">
        <v>6</v>
      </c>
      <c r="F119" s="2">
        <v>55117.322999999997</v>
      </c>
      <c r="G119" s="2">
        <v>55353.949000000001</v>
      </c>
      <c r="H119" s="2">
        <v>54595.273000000001</v>
      </c>
      <c r="I119" s="2">
        <v>55943.860999999997</v>
      </c>
      <c r="J119" s="2">
        <v>56817.178</v>
      </c>
      <c r="K119" s="2">
        <v>58073.966999999997</v>
      </c>
      <c r="L119">
        <v>2017</v>
      </c>
    </row>
    <row r="120" spans="1:12" x14ac:dyDescent="0.25">
      <c r="A120">
        <v>355</v>
      </c>
      <c r="B120">
        <v>1</v>
      </c>
      <c r="C120" t="s">
        <v>129</v>
      </c>
      <c r="D120" t="s">
        <v>5</v>
      </c>
      <c r="E120" t="s">
        <v>6</v>
      </c>
      <c r="F120" s="2">
        <v>3120.596</v>
      </c>
      <c r="G120" s="2">
        <v>3256.6889999999999</v>
      </c>
      <c r="H120" s="2">
        <v>3459.3969999999999</v>
      </c>
      <c r="I120" s="2">
        <v>3651.16</v>
      </c>
      <c r="J120" s="2">
        <v>3863.5549999999998</v>
      </c>
      <c r="K120" s="2">
        <v>4122.0140000000001</v>
      </c>
      <c r="L120">
        <v>2017</v>
      </c>
    </row>
    <row r="121" spans="1:12" x14ac:dyDescent="0.25">
      <c r="A121">
        <v>358</v>
      </c>
      <c r="B121">
        <v>1</v>
      </c>
      <c r="C121" t="s">
        <v>130</v>
      </c>
      <c r="D121" t="s">
        <v>5</v>
      </c>
      <c r="E121" t="s">
        <v>6</v>
      </c>
      <c r="F121" s="2">
        <v>14924.705</v>
      </c>
      <c r="G121" s="2">
        <v>15673.697</v>
      </c>
      <c r="H121" s="2">
        <v>16385.942999999999</v>
      </c>
      <c r="I121" s="2">
        <v>17555.151999999998</v>
      </c>
      <c r="J121" s="2">
        <v>18566.663</v>
      </c>
      <c r="K121" s="2">
        <v>19791.705000000002</v>
      </c>
      <c r="L121">
        <v>2017</v>
      </c>
    </row>
    <row r="122" spans="1:12" x14ac:dyDescent="0.25">
      <c r="A122">
        <v>361</v>
      </c>
      <c r="B122">
        <v>1</v>
      </c>
      <c r="C122" t="s">
        <v>131</v>
      </c>
      <c r="D122" t="s">
        <v>5</v>
      </c>
      <c r="E122" t="s">
        <v>6</v>
      </c>
      <c r="F122" s="2">
        <v>26048.489000000001</v>
      </c>
      <c r="G122" s="2">
        <v>27327.72</v>
      </c>
      <c r="H122" s="2">
        <v>29115.106</v>
      </c>
      <c r="I122" s="2">
        <v>30505.028999999999</v>
      </c>
      <c r="J122" s="2">
        <v>31808.940999999999</v>
      </c>
      <c r="K122" s="2">
        <v>33267.853000000003</v>
      </c>
      <c r="L122">
        <v>2015</v>
      </c>
    </row>
    <row r="123" spans="1:12" x14ac:dyDescent="0.25">
      <c r="A123">
        <v>364</v>
      </c>
      <c r="B123">
        <v>1</v>
      </c>
      <c r="C123" t="s">
        <v>132</v>
      </c>
      <c r="D123" t="s">
        <v>5</v>
      </c>
      <c r="E123" t="s">
        <v>6</v>
      </c>
      <c r="F123" s="2">
        <v>1434.162</v>
      </c>
      <c r="G123" s="2">
        <v>1508.7719999999999</v>
      </c>
      <c r="H123" s="2">
        <v>1561.087</v>
      </c>
      <c r="I123" s="2">
        <v>1620.1489999999999</v>
      </c>
      <c r="J123" s="2">
        <v>1701.039</v>
      </c>
      <c r="K123" s="2">
        <v>1790.4280000000001</v>
      </c>
      <c r="L123">
        <v>2017</v>
      </c>
    </row>
    <row r="124" spans="1:12" x14ac:dyDescent="0.25">
      <c r="A124">
        <v>367</v>
      </c>
      <c r="B124">
        <v>1</v>
      </c>
      <c r="C124" t="s">
        <v>133</v>
      </c>
      <c r="D124" t="s">
        <v>5</v>
      </c>
      <c r="E124" t="s">
        <v>6</v>
      </c>
      <c r="F124" s="2">
        <v>2051.6060000000002</v>
      </c>
      <c r="G124" s="2">
        <v>2099.5329999999999</v>
      </c>
      <c r="H124" s="2">
        <v>2167.3789999999999</v>
      </c>
      <c r="I124" s="2">
        <v>2241.9549999999999</v>
      </c>
      <c r="J124" s="2">
        <v>2297.0500000000002</v>
      </c>
      <c r="K124" s="2">
        <v>2357.8609999999999</v>
      </c>
      <c r="L124">
        <v>2014</v>
      </c>
    </row>
    <row r="125" spans="1:12" x14ac:dyDescent="0.25">
      <c r="A125">
        <v>370</v>
      </c>
      <c r="B125">
        <v>1</v>
      </c>
      <c r="C125" t="s">
        <v>134</v>
      </c>
      <c r="D125" t="s">
        <v>5</v>
      </c>
      <c r="E125" t="s">
        <v>6</v>
      </c>
      <c r="F125" s="2"/>
      <c r="G125" s="2"/>
      <c r="H125" s="2"/>
      <c r="I125" s="2"/>
      <c r="J125" s="2"/>
      <c r="K125" s="2"/>
    </row>
    <row r="126" spans="1:12" x14ac:dyDescent="0.25">
      <c r="A126">
        <v>373</v>
      </c>
      <c r="B126">
        <v>1</v>
      </c>
      <c r="C126" t="s">
        <v>135</v>
      </c>
      <c r="D126" t="s">
        <v>5</v>
      </c>
      <c r="E126" t="s">
        <v>6</v>
      </c>
      <c r="F126" s="2">
        <v>13338.521000000001</v>
      </c>
      <c r="G126" s="2">
        <v>13326.376</v>
      </c>
      <c r="H126" s="2">
        <v>13552.028</v>
      </c>
      <c r="I126" s="2">
        <v>13675.341</v>
      </c>
      <c r="J126" s="2">
        <v>13865.191999999999</v>
      </c>
      <c r="K126" s="2">
        <v>14142.312</v>
      </c>
      <c r="L126">
        <v>2017</v>
      </c>
    </row>
    <row r="127" spans="1:12" x14ac:dyDescent="0.25">
      <c r="A127">
        <v>376</v>
      </c>
      <c r="B127">
        <v>1</v>
      </c>
      <c r="C127" t="s">
        <v>136</v>
      </c>
      <c r="D127" t="s">
        <v>5</v>
      </c>
      <c r="E127" t="s">
        <v>6</v>
      </c>
      <c r="F127" s="2">
        <v>2002.8879999999999</v>
      </c>
      <c r="G127" s="2">
        <v>1637.838</v>
      </c>
      <c r="H127" s="2">
        <v>1532.816</v>
      </c>
      <c r="I127" s="2">
        <v>1502.125</v>
      </c>
      <c r="J127" s="2">
        <v>1613.095</v>
      </c>
      <c r="K127" s="2">
        <v>1679.7170000000001</v>
      </c>
      <c r="L127">
        <v>2008</v>
      </c>
    </row>
    <row r="128" spans="1:12" x14ac:dyDescent="0.25">
      <c r="A128">
        <v>379</v>
      </c>
      <c r="B128">
        <v>1</v>
      </c>
      <c r="C128" t="s">
        <v>137</v>
      </c>
      <c r="D128" t="s">
        <v>5</v>
      </c>
      <c r="E128" t="s">
        <v>6</v>
      </c>
      <c r="F128" s="2">
        <v>11832.962</v>
      </c>
      <c r="G128" s="2">
        <v>12357.197</v>
      </c>
      <c r="H128" s="2">
        <v>12862.564</v>
      </c>
      <c r="I128" s="2">
        <v>13397.467000000001</v>
      </c>
      <c r="J128" s="2">
        <v>13954.324000000001</v>
      </c>
      <c r="K128" s="2">
        <v>14649.034</v>
      </c>
      <c r="L128">
        <v>2017</v>
      </c>
    </row>
    <row r="129" spans="1:12" x14ac:dyDescent="0.25">
      <c r="A129">
        <v>382</v>
      </c>
      <c r="B129">
        <v>1</v>
      </c>
      <c r="C129" t="s">
        <v>138</v>
      </c>
      <c r="D129" t="s">
        <v>5</v>
      </c>
      <c r="E129" t="s">
        <v>6</v>
      </c>
      <c r="F129" s="2">
        <v>27377.131000000001</v>
      </c>
      <c r="G129" s="2">
        <v>28031.419000000002</v>
      </c>
      <c r="H129" s="2">
        <v>28606.43</v>
      </c>
      <c r="I129" s="2">
        <v>29820.187999999998</v>
      </c>
      <c r="J129" s="2">
        <v>31095.01</v>
      </c>
      <c r="K129" s="2">
        <v>32523.116000000002</v>
      </c>
      <c r="L129">
        <v>2015</v>
      </c>
    </row>
    <row r="130" spans="1:12" x14ac:dyDescent="0.25">
      <c r="A130">
        <v>385</v>
      </c>
      <c r="B130">
        <v>1</v>
      </c>
      <c r="C130" t="s">
        <v>139</v>
      </c>
      <c r="D130" t="s">
        <v>5</v>
      </c>
      <c r="E130" t="s">
        <v>6</v>
      </c>
      <c r="F130" s="2">
        <v>12766.977999999999</v>
      </c>
      <c r="G130" s="2">
        <v>13324.766</v>
      </c>
      <c r="H130" s="2">
        <v>13988.562</v>
      </c>
      <c r="I130" s="2">
        <v>14354.800999999999</v>
      </c>
      <c r="J130" s="2">
        <v>15000.51</v>
      </c>
      <c r="K130" s="2">
        <v>15632.735000000001</v>
      </c>
      <c r="L130">
        <v>2015</v>
      </c>
    </row>
    <row r="131" spans="1:12" x14ac:dyDescent="0.25">
      <c r="A131">
        <v>388</v>
      </c>
      <c r="B131">
        <v>1</v>
      </c>
      <c r="C131" t="s">
        <v>140</v>
      </c>
      <c r="D131" t="s">
        <v>5</v>
      </c>
      <c r="E131" t="s">
        <v>6</v>
      </c>
      <c r="F131" s="2">
        <v>10998.517</v>
      </c>
      <c r="G131" s="2">
        <v>11199.771000000001</v>
      </c>
      <c r="H131" s="2">
        <v>11479.575999999999</v>
      </c>
      <c r="I131" s="2">
        <v>11956.341</v>
      </c>
      <c r="J131" s="2">
        <v>12430.869000000001</v>
      </c>
      <c r="K131" s="2">
        <v>12986.937</v>
      </c>
      <c r="L131">
        <v>2016</v>
      </c>
    </row>
    <row r="132" spans="1:12" x14ac:dyDescent="0.25">
      <c r="A132">
        <v>391</v>
      </c>
      <c r="B132">
        <v>1</v>
      </c>
      <c r="C132" t="s">
        <v>141</v>
      </c>
      <c r="D132" t="s">
        <v>5</v>
      </c>
      <c r="E132" t="s">
        <v>6</v>
      </c>
      <c r="F132" s="2">
        <v>4284.8220000000001</v>
      </c>
      <c r="G132" s="2">
        <v>4327.9340000000002</v>
      </c>
      <c r="H132" s="2">
        <v>4353.4009999999998</v>
      </c>
      <c r="I132" s="2">
        <v>4232</v>
      </c>
      <c r="J132" s="2">
        <v>4088.712</v>
      </c>
      <c r="K132" s="2">
        <v>4017.1979999999999</v>
      </c>
      <c r="L132">
        <v>2011</v>
      </c>
    </row>
    <row r="133" spans="1:12" x14ac:dyDescent="0.25">
      <c r="A133">
        <v>394</v>
      </c>
      <c r="B133">
        <v>1</v>
      </c>
      <c r="C133" t="s">
        <v>142</v>
      </c>
      <c r="D133" t="s">
        <v>5</v>
      </c>
      <c r="E133" t="s">
        <v>6</v>
      </c>
      <c r="F133" s="2">
        <v>15250.579</v>
      </c>
      <c r="G133" s="2">
        <v>14345.862999999999</v>
      </c>
      <c r="H133" s="2">
        <v>14670.884</v>
      </c>
      <c r="I133" s="2">
        <v>15105.324000000001</v>
      </c>
      <c r="J133" s="2">
        <v>15525.825000000001</v>
      </c>
      <c r="K133" s="2">
        <v>16053.635</v>
      </c>
      <c r="L133">
        <v>2016</v>
      </c>
    </row>
    <row r="134" spans="1:12" x14ac:dyDescent="0.25">
      <c r="A134">
        <v>397</v>
      </c>
      <c r="B134">
        <v>1</v>
      </c>
      <c r="C134" t="s">
        <v>143</v>
      </c>
      <c r="D134" t="s">
        <v>5</v>
      </c>
      <c r="E134" t="s">
        <v>6</v>
      </c>
      <c r="F134" s="2" t="s">
        <v>18</v>
      </c>
      <c r="G134" s="2" t="s">
        <v>18</v>
      </c>
      <c r="H134" s="2" t="s">
        <v>18</v>
      </c>
      <c r="I134" s="2" t="s">
        <v>18</v>
      </c>
      <c r="J134" s="2" t="s">
        <v>18</v>
      </c>
      <c r="K134" s="2" t="s">
        <v>18</v>
      </c>
      <c r="L134">
        <v>2010</v>
      </c>
    </row>
    <row r="135" spans="1:12" x14ac:dyDescent="0.25">
      <c r="A135">
        <v>400</v>
      </c>
      <c r="B135">
        <v>1</v>
      </c>
      <c r="C135" t="s">
        <v>144</v>
      </c>
      <c r="D135" t="s">
        <v>5</v>
      </c>
      <c r="E135" t="s">
        <v>6</v>
      </c>
      <c r="F135" s="2">
        <v>2819.9609999999998</v>
      </c>
      <c r="G135" s="2">
        <v>2982.4929999999999</v>
      </c>
      <c r="H135" s="2">
        <v>3186.9679999999998</v>
      </c>
      <c r="I135" s="2">
        <v>3415.7759999999998</v>
      </c>
      <c r="J135" s="2">
        <v>3577.7429999999999</v>
      </c>
      <c r="K135" s="2">
        <v>3742.9969999999998</v>
      </c>
      <c r="L135">
        <v>2014</v>
      </c>
    </row>
    <row r="136" spans="1:12" x14ac:dyDescent="0.25">
      <c r="A136">
        <v>403</v>
      </c>
      <c r="B136">
        <v>1</v>
      </c>
      <c r="C136" t="s">
        <v>145</v>
      </c>
      <c r="D136" t="s">
        <v>5</v>
      </c>
      <c r="E136" t="s">
        <v>6</v>
      </c>
      <c r="F136" s="2">
        <v>2877.6190000000001</v>
      </c>
      <c r="G136" s="2">
        <v>3045.1129999999998</v>
      </c>
      <c r="H136" s="2">
        <v>3222.866</v>
      </c>
      <c r="I136" s="2">
        <v>3443.6590000000001</v>
      </c>
      <c r="J136" s="2">
        <v>3573.4659999999999</v>
      </c>
      <c r="K136" s="2">
        <v>3727.076</v>
      </c>
      <c r="L136">
        <v>2012</v>
      </c>
    </row>
    <row r="137" spans="1:12" x14ac:dyDescent="0.25">
      <c r="A137">
        <v>406</v>
      </c>
      <c r="B137">
        <v>1</v>
      </c>
      <c r="C137" t="s">
        <v>146</v>
      </c>
      <c r="D137" t="s">
        <v>5</v>
      </c>
      <c r="E137" t="s">
        <v>6</v>
      </c>
      <c r="F137" s="2">
        <v>16650.931</v>
      </c>
      <c r="G137" s="2">
        <v>17341.198</v>
      </c>
      <c r="H137" s="2">
        <v>18330.327000000001</v>
      </c>
      <c r="I137" s="2">
        <v>19476.484</v>
      </c>
      <c r="J137" s="2">
        <v>20474.412</v>
      </c>
      <c r="K137" s="2">
        <v>21610.485000000001</v>
      </c>
      <c r="L137">
        <v>2017</v>
      </c>
    </row>
    <row r="138" spans="1:12" x14ac:dyDescent="0.25">
      <c r="A138">
        <v>409</v>
      </c>
      <c r="B138">
        <v>1</v>
      </c>
      <c r="C138" t="s">
        <v>147</v>
      </c>
      <c r="D138" t="s">
        <v>5</v>
      </c>
      <c r="E138" t="s">
        <v>6</v>
      </c>
      <c r="F138" s="2">
        <v>6016.2190000000001</v>
      </c>
      <c r="G138" s="2">
        <v>5993.0959999999995</v>
      </c>
      <c r="H138" s="2">
        <v>5700.1130000000003</v>
      </c>
      <c r="I138" s="2">
        <v>5241.8069999999998</v>
      </c>
      <c r="J138" s="2">
        <v>5560.4989999999998</v>
      </c>
      <c r="K138" s="2">
        <v>5617.3159999999998</v>
      </c>
      <c r="L138">
        <v>2015</v>
      </c>
    </row>
    <row r="139" spans="1:12" x14ac:dyDescent="0.25">
      <c r="A139">
        <v>412</v>
      </c>
      <c r="B139">
        <v>1</v>
      </c>
      <c r="C139" t="s">
        <v>148</v>
      </c>
      <c r="D139" t="s">
        <v>5</v>
      </c>
      <c r="E139" t="s">
        <v>6</v>
      </c>
      <c r="F139" s="2">
        <v>1547.211</v>
      </c>
      <c r="G139" s="2">
        <v>1609.925</v>
      </c>
      <c r="H139" s="2">
        <v>1670.692</v>
      </c>
      <c r="I139" s="2">
        <v>1745.567</v>
      </c>
      <c r="J139" s="2">
        <v>1820.5150000000001</v>
      </c>
      <c r="K139" s="2">
        <v>1909.0150000000001</v>
      </c>
      <c r="L139">
        <v>2016</v>
      </c>
    </row>
    <row r="140" spans="1:12" x14ac:dyDescent="0.25">
      <c r="A140">
        <v>415</v>
      </c>
      <c r="B140">
        <v>1</v>
      </c>
      <c r="C140" t="s">
        <v>149</v>
      </c>
      <c r="D140" t="s">
        <v>5</v>
      </c>
      <c r="E140" t="s">
        <v>6</v>
      </c>
      <c r="F140" s="2">
        <v>5228.7749999999996</v>
      </c>
      <c r="G140" s="2">
        <v>5626.5339999999997</v>
      </c>
      <c r="H140" s="2">
        <v>5875.1989999999996</v>
      </c>
      <c r="I140" s="2">
        <v>6110.5360000000001</v>
      </c>
      <c r="J140" s="2">
        <v>6495.8419999999996</v>
      </c>
      <c r="K140" s="2">
        <v>6949.8010000000004</v>
      </c>
      <c r="L140">
        <v>2017</v>
      </c>
    </row>
    <row r="141" spans="1:12" x14ac:dyDescent="0.25">
      <c r="A141">
        <v>418</v>
      </c>
      <c r="B141">
        <v>1</v>
      </c>
      <c r="C141" t="s">
        <v>150</v>
      </c>
      <c r="D141" t="s">
        <v>5</v>
      </c>
      <c r="E141" t="s">
        <v>6</v>
      </c>
      <c r="F141" s="2">
        <v>33695.038999999997</v>
      </c>
      <c r="G141" s="2">
        <v>31735.385999999999</v>
      </c>
      <c r="H141" s="2">
        <v>31584.800999999999</v>
      </c>
      <c r="I141" s="2">
        <v>32253.751</v>
      </c>
      <c r="J141" s="2">
        <v>32683.907999999999</v>
      </c>
      <c r="K141" s="2">
        <v>33712.868999999999</v>
      </c>
      <c r="L141">
        <v>2017</v>
      </c>
    </row>
    <row r="142" spans="1:12" x14ac:dyDescent="0.25">
      <c r="A142">
        <v>421</v>
      </c>
      <c r="B142">
        <v>1</v>
      </c>
      <c r="C142" t="s">
        <v>151</v>
      </c>
      <c r="D142" t="s">
        <v>5</v>
      </c>
      <c r="E142" t="s">
        <v>6</v>
      </c>
      <c r="F142" s="2">
        <v>11497.781999999999</v>
      </c>
      <c r="G142" s="2">
        <v>11618.744000000001</v>
      </c>
      <c r="H142" s="2">
        <v>11936.24</v>
      </c>
      <c r="I142" s="2">
        <v>12371.694</v>
      </c>
      <c r="J142" s="2">
        <v>12800.789000000001</v>
      </c>
      <c r="K142" s="2">
        <v>13356.165000000001</v>
      </c>
      <c r="L142">
        <v>2017</v>
      </c>
    </row>
    <row r="143" spans="1:12" x14ac:dyDescent="0.25">
      <c r="A143">
        <v>424</v>
      </c>
      <c r="B143">
        <v>1</v>
      </c>
      <c r="C143" t="s">
        <v>152</v>
      </c>
      <c r="D143" t="s">
        <v>5</v>
      </c>
      <c r="E143" t="s">
        <v>6</v>
      </c>
      <c r="F143" s="2">
        <v>24307.42</v>
      </c>
      <c r="G143" s="2">
        <v>25014.300999999999</v>
      </c>
      <c r="H143" s="2">
        <v>27049.043000000001</v>
      </c>
      <c r="I143" s="2">
        <v>27956.092000000001</v>
      </c>
      <c r="J143" s="2">
        <v>27390.975999999999</v>
      </c>
      <c r="K143" s="2">
        <v>28326.294000000002</v>
      </c>
      <c r="L143">
        <v>2018</v>
      </c>
    </row>
    <row r="144" spans="1:12" x14ac:dyDescent="0.25">
      <c r="A144">
        <v>427</v>
      </c>
      <c r="B144">
        <v>1</v>
      </c>
      <c r="C144" t="s">
        <v>153</v>
      </c>
      <c r="D144" t="s">
        <v>5</v>
      </c>
      <c r="E144" t="s">
        <v>6</v>
      </c>
      <c r="F144" s="2">
        <v>15998.657999999999</v>
      </c>
      <c r="G144" s="2">
        <v>16941.466</v>
      </c>
      <c r="H144" s="2">
        <v>18164.120999999999</v>
      </c>
      <c r="I144" s="2">
        <v>19527.237000000001</v>
      </c>
      <c r="J144" s="2">
        <v>20409.109</v>
      </c>
      <c r="K144" s="2">
        <v>21875.451000000001</v>
      </c>
      <c r="L144">
        <v>2004</v>
      </c>
    </row>
    <row r="145" spans="1:15" x14ac:dyDescent="0.25">
      <c r="A145">
        <v>430</v>
      </c>
      <c r="B145">
        <v>1</v>
      </c>
      <c r="C145" t="s">
        <v>154</v>
      </c>
      <c r="D145" t="s">
        <v>5</v>
      </c>
      <c r="E145" t="s">
        <v>6</v>
      </c>
      <c r="F145" s="2">
        <v>3508.2669999999998</v>
      </c>
      <c r="G145" s="2">
        <v>3640.058</v>
      </c>
      <c r="H145" s="2">
        <v>3814.6190000000001</v>
      </c>
      <c r="I145" s="2">
        <v>4051.9279999999999</v>
      </c>
      <c r="J145" s="2">
        <v>4275.2169999999996</v>
      </c>
      <c r="K145" s="2">
        <v>4537.9610000000002</v>
      </c>
      <c r="L145">
        <v>2012</v>
      </c>
    </row>
    <row r="146" spans="1:15" x14ac:dyDescent="0.25">
      <c r="A146">
        <v>433</v>
      </c>
      <c r="B146">
        <v>1</v>
      </c>
      <c r="C146" t="s">
        <v>155</v>
      </c>
      <c r="D146" t="s">
        <v>5</v>
      </c>
      <c r="E146" t="s">
        <v>6</v>
      </c>
      <c r="F146" s="2">
        <v>2273.864</v>
      </c>
      <c r="G146" s="2">
        <v>2283.373</v>
      </c>
      <c r="H146" s="2">
        <v>2370.4079999999999</v>
      </c>
      <c r="I146" s="2">
        <v>2497.5610000000001</v>
      </c>
      <c r="J146" s="2">
        <v>2621.886</v>
      </c>
      <c r="K146" s="2">
        <v>2759.8420000000001</v>
      </c>
      <c r="L146">
        <v>2016</v>
      </c>
    </row>
    <row r="147" spans="1:15" x14ac:dyDescent="0.25">
      <c r="A147">
        <v>436</v>
      </c>
      <c r="B147">
        <v>1</v>
      </c>
      <c r="C147" t="s">
        <v>156</v>
      </c>
      <c r="D147" t="s">
        <v>5</v>
      </c>
      <c r="E147" t="s">
        <v>6</v>
      </c>
      <c r="F147" s="2">
        <v>8019.9889999999996</v>
      </c>
      <c r="G147" s="2">
        <v>8340.0259999999998</v>
      </c>
      <c r="H147" s="2">
        <v>8754.0079999999998</v>
      </c>
      <c r="I147" s="2">
        <v>9283.4330000000009</v>
      </c>
      <c r="J147" s="2">
        <v>9743.4560000000001</v>
      </c>
      <c r="K147" s="2">
        <v>10285.476000000001</v>
      </c>
      <c r="L147">
        <v>2017</v>
      </c>
    </row>
    <row r="148" spans="1:15" x14ac:dyDescent="0.25">
      <c r="A148">
        <v>439</v>
      </c>
      <c r="B148">
        <v>1</v>
      </c>
      <c r="C148" t="s">
        <v>157</v>
      </c>
      <c r="D148" t="s">
        <v>5</v>
      </c>
      <c r="E148" t="s">
        <v>6</v>
      </c>
      <c r="F148" s="2">
        <v>67930.373999999996</v>
      </c>
      <c r="G148" s="2">
        <v>68750.351999999999</v>
      </c>
      <c r="H148" s="2">
        <v>68639.414000000004</v>
      </c>
      <c r="I148" s="2">
        <v>69381.712</v>
      </c>
      <c r="J148" s="2">
        <v>70474.418999999994</v>
      </c>
      <c r="K148" s="2">
        <v>72131.923999999999</v>
      </c>
      <c r="L148">
        <v>2005</v>
      </c>
    </row>
    <row r="149" spans="1:15" x14ac:dyDescent="0.25">
      <c r="A149">
        <v>442</v>
      </c>
      <c r="B149">
        <v>1</v>
      </c>
      <c r="C149" t="s">
        <v>158</v>
      </c>
      <c r="D149" t="s">
        <v>5</v>
      </c>
      <c r="E149" t="s">
        <v>6</v>
      </c>
      <c r="F149" s="2">
        <v>20962.812000000002</v>
      </c>
      <c r="G149" s="2">
        <v>21468.517</v>
      </c>
      <c r="H149" s="2">
        <v>22374.37</v>
      </c>
      <c r="I149" s="2">
        <v>23274.138999999999</v>
      </c>
      <c r="J149" s="2">
        <v>24051.827000000001</v>
      </c>
      <c r="K149" s="2">
        <v>25202.16</v>
      </c>
      <c r="L149">
        <v>2015</v>
      </c>
    </row>
    <row r="150" spans="1:15" x14ac:dyDescent="0.25">
      <c r="A150">
        <v>445</v>
      </c>
      <c r="B150">
        <v>1</v>
      </c>
      <c r="C150" t="s">
        <v>159</v>
      </c>
      <c r="D150" t="s">
        <v>5</v>
      </c>
      <c r="E150" t="s">
        <v>6</v>
      </c>
      <c r="F150" s="2">
        <v>6147.2849999999999</v>
      </c>
      <c r="G150" s="2">
        <v>6655.9639999999999</v>
      </c>
      <c r="H150" s="2">
        <v>7258.6390000000001</v>
      </c>
      <c r="I150" s="2">
        <v>7665.4480000000003</v>
      </c>
      <c r="J150" s="2">
        <v>8065.2619999999997</v>
      </c>
      <c r="K150" s="2">
        <v>8560.7430000000004</v>
      </c>
      <c r="L150">
        <v>2017</v>
      </c>
    </row>
    <row r="151" spans="1:15" x14ac:dyDescent="0.25">
      <c r="A151">
        <v>448</v>
      </c>
      <c r="B151">
        <v>1</v>
      </c>
      <c r="C151" t="s">
        <v>160</v>
      </c>
      <c r="D151" t="s">
        <v>5</v>
      </c>
      <c r="E151" t="s">
        <v>6</v>
      </c>
      <c r="F151" s="2">
        <v>2586.7669999999998</v>
      </c>
      <c r="G151" s="2">
        <v>2667.4810000000002</v>
      </c>
      <c r="H151" s="2">
        <v>2774.3220000000001</v>
      </c>
      <c r="I151" s="2">
        <v>2861.826</v>
      </c>
      <c r="J151" s="2">
        <v>2932.6379999999999</v>
      </c>
      <c r="K151" s="2">
        <v>3008.5039999999999</v>
      </c>
      <c r="L151">
        <v>2017</v>
      </c>
    </row>
    <row r="152" spans="1:15" x14ac:dyDescent="0.25">
      <c r="A152">
        <v>451</v>
      </c>
      <c r="B152">
        <v>1</v>
      </c>
      <c r="C152" t="s">
        <v>161</v>
      </c>
      <c r="D152" t="s">
        <v>5</v>
      </c>
      <c r="E152" t="s">
        <v>6</v>
      </c>
      <c r="F152" s="2">
        <v>16835.686000000002</v>
      </c>
      <c r="G152" s="2">
        <v>14076.464</v>
      </c>
      <c r="H152" s="2">
        <v>12184.549000000001</v>
      </c>
      <c r="I152" s="2" t="s">
        <v>18</v>
      </c>
      <c r="J152" s="2" t="s">
        <v>18</v>
      </c>
      <c r="K152" s="2" t="s">
        <v>18</v>
      </c>
      <c r="L152">
        <v>2010</v>
      </c>
    </row>
    <row r="153" spans="1:15" x14ac:dyDescent="0.25">
      <c r="A153">
        <v>454</v>
      </c>
      <c r="B153">
        <v>1</v>
      </c>
      <c r="C153" t="s">
        <v>162</v>
      </c>
      <c r="D153" t="s">
        <v>5</v>
      </c>
      <c r="E153" t="s">
        <v>6</v>
      </c>
      <c r="F153" s="2">
        <v>6052.7079999999996</v>
      </c>
      <c r="G153" s="2">
        <v>6430.3509999999997</v>
      </c>
      <c r="H153" s="2">
        <v>6927.7879999999996</v>
      </c>
      <c r="I153" s="2">
        <v>7510.5259999999998</v>
      </c>
      <c r="J153" s="2">
        <v>8062.5630000000001</v>
      </c>
      <c r="K153" s="2">
        <v>8682.9529999999995</v>
      </c>
      <c r="L153">
        <v>2016</v>
      </c>
    </row>
    <row r="154" spans="1:15" x14ac:dyDescent="0.25">
      <c r="A154">
        <v>457</v>
      </c>
      <c r="B154">
        <v>1</v>
      </c>
      <c r="C154" t="s">
        <v>163</v>
      </c>
      <c r="D154" t="s">
        <v>5</v>
      </c>
      <c r="E154" t="s">
        <v>6</v>
      </c>
      <c r="F154" s="2">
        <v>3110.4879999999998</v>
      </c>
      <c r="G154" s="2">
        <v>2637.0509999999999</v>
      </c>
      <c r="H154" s="2">
        <v>2456.27</v>
      </c>
      <c r="I154" s="2">
        <v>2377.2359999999999</v>
      </c>
      <c r="J154" s="2">
        <v>2404.3539999999998</v>
      </c>
      <c r="K154" s="2">
        <v>2632.7779999999998</v>
      </c>
      <c r="L154">
        <v>2017</v>
      </c>
    </row>
    <row r="155" spans="1:15" x14ac:dyDescent="0.25">
      <c r="A155">
        <v>460</v>
      </c>
      <c r="B155">
        <v>1</v>
      </c>
      <c r="C155" t="s">
        <v>164</v>
      </c>
      <c r="D155" t="s">
        <v>5</v>
      </c>
      <c r="E155" t="s">
        <v>6</v>
      </c>
      <c r="F155" s="2">
        <v>3847.0839999999998</v>
      </c>
      <c r="G155" s="2">
        <v>3913.3519999999999</v>
      </c>
      <c r="H155" s="2">
        <v>3998.5590000000002</v>
      </c>
      <c r="I155" s="2">
        <v>4103.5</v>
      </c>
      <c r="J155" s="2">
        <v>4176.6540000000005</v>
      </c>
      <c r="K155" s="2">
        <v>4255.576</v>
      </c>
      <c r="L155">
        <v>2010</v>
      </c>
    </row>
    <row r="156" spans="1:15" x14ac:dyDescent="0.25">
      <c r="A156">
        <v>463</v>
      </c>
      <c r="B156">
        <v>1</v>
      </c>
      <c r="C156" t="s">
        <v>165</v>
      </c>
      <c r="D156" t="s">
        <v>5</v>
      </c>
      <c r="E156" t="s">
        <v>6</v>
      </c>
      <c r="F156" s="2">
        <v>2618.7649999999999</v>
      </c>
      <c r="G156" s="2">
        <v>2599.6559999999999</v>
      </c>
      <c r="H156" s="2">
        <v>2703.6109999999999</v>
      </c>
      <c r="I156" s="2">
        <v>2787.627</v>
      </c>
      <c r="J156" s="2">
        <v>2620.3609999999999</v>
      </c>
      <c r="K156" s="2">
        <v>2692.6179999999999</v>
      </c>
      <c r="L156">
        <v>2012</v>
      </c>
      <c r="O156">
        <f>+A156/3</f>
        <v>154.33333333333334</v>
      </c>
    </row>
    <row r="157" spans="1:15" x14ac:dyDescent="0.25">
      <c r="A157">
        <v>2</v>
      </c>
      <c r="B157">
        <v>2</v>
      </c>
      <c r="C157" t="s">
        <v>4</v>
      </c>
      <c r="D157" t="s">
        <v>7</v>
      </c>
      <c r="E157" t="s">
        <v>8</v>
      </c>
      <c r="F157" s="2"/>
      <c r="G157" s="2"/>
      <c r="H157" s="2"/>
      <c r="I157" s="2"/>
      <c r="J157" s="2"/>
      <c r="K157" s="2"/>
    </row>
    <row r="158" spans="1:15" x14ac:dyDescent="0.25">
      <c r="A158">
        <v>5</v>
      </c>
      <c r="B158">
        <v>2</v>
      </c>
      <c r="C158" t="s">
        <v>11</v>
      </c>
      <c r="D158" t="s">
        <v>7</v>
      </c>
      <c r="E158" t="s">
        <v>8</v>
      </c>
      <c r="F158" s="2">
        <v>17.100000000000001</v>
      </c>
      <c r="G158" s="2">
        <v>15.2</v>
      </c>
      <c r="H158" s="2">
        <v>13.756</v>
      </c>
      <c r="I158" s="2">
        <v>12.2</v>
      </c>
      <c r="J158" s="2">
        <v>13.718999999999999</v>
      </c>
      <c r="K158" s="2">
        <v>13.225</v>
      </c>
      <c r="L158">
        <v>2016</v>
      </c>
    </row>
    <row r="159" spans="1:15" x14ac:dyDescent="0.25">
      <c r="A159">
        <v>8</v>
      </c>
      <c r="B159">
        <v>2</v>
      </c>
      <c r="C159" t="s">
        <v>12</v>
      </c>
      <c r="D159" t="s">
        <v>7</v>
      </c>
      <c r="E159" t="s">
        <v>8</v>
      </c>
      <c r="F159" s="2">
        <v>11.214</v>
      </c>
      <c r="G159" s="2">
        <v>10.497999999999999</v>
      </c>
      <c r="H159" s="2">
        <v>11.709</v>
      </c>
      <c r="I159" s="2">
        <v>11.731</v>
      </c>
      <c r="J159" s="2">
        <v>12.574999999999999</v>
      </c>
      <c r="K159" s="2">
        <v>13.677</v>
      </c>
      <c r="L159">
        <v>2017</v>
      </c>
    </row>
    <row r="160" spans="1:15" x14ac:dyDescent="0.25">
      <c r="A160">
        <v>11</v>
      </c>
      <c r="B160">
        <v>2</v>
      </c>
      <c r="C160" t="s">
        <v>13</v>
      </c>
      <c r="D160" t="s">
        <v>7</v>
      </c>
      <c r="E160" t="s">
        <v>8</v>
      </c>
      <c r="F160" s="2"/>
      <c r="G160" s="2"/>
      <c r="H160" s="2"/>
      <c r="I160" s="2"/>
      <c r="J160" s="2"/>
      <c r="K160" s="2"/>
    </row>
    <row r="161" spans="1:12" x14ac:dyDescent="0.25">
      <c r="A161">
        <v>14</v>
      </c>
      <c r="B161">
        <v>2</v>
      </c>
      <c r="C161" t="s">
        <v>14</v>
      </c>
      <c r="D161" t="s">
        <v>7</v>
      </c>
      <c r="E161" t="s">
        <v>8</v>
      </c>
      <c r="F161" s="2"/>
      <c r="G161" s="2"/>
      <c r="H161" s="2"/>
      <c r="I161" s="2"/>
      <c r="J161" s="2"/>
      <c r="K161" s="2"/>
    </row>
    <row r="162" spans="1:12" x14ac:dyDescent="0.25">
      <c r="A162">
        <v>17</v>
      </c>
      <c r="B162">
        <v>2</v>
      </c>
      <c r="C162" t="s">
        <v>15</v>
      </c>
      <c r="D162" t="s">
        <v>7</v>
      </c>
      <c r="E162" t="s">
        <v>8</v>
      </c>
      <c r="F162" s="2">
        <v>6.5330000000000004</v>
      </c>
      <c r="G162" s="2">
        <v>8.4670000000000005</v>
      </c>
      <c r="H162" s="2">
        <v>8.35</v>
      </c>
      <c r="I162" s="2">
        <v>9.1999999999999993</v>
      </c>
      <c r="J162" s="2">
        <v>9.9429999999999996</v>
      </c>
      <c r="K162" s="2">
        <v>9.8919999999999995</v>
      </c>
      <c r="L162">
        <v>2018</v>
      </c>
    </row>
    <row r="163" spans="1:12" x14ac:dyDescent="0.25">
      <c r="A163">
        <v>20</v>
      </c>
      <c r="B163">
        <v>2</v>
      </c>
      <c r="C163" t="s">
        <v>16</v>
      </c>
      <c r="D163" t="s">
        <v>7</v>
      </c>
      <c r="E163" t="s">
        <v>8</v>
      </c>
      <c r="F163" s="2">
        <v>18.5</v>
      </c>
      <c r="G163" s="2">
        <v>20.201000000000001</v>
      </c>
      <c r="H163" s="2">
        <v>18.596</v>
      </c>
      <c r="I163" s="2">
        <v>18.135999999999999</v>
      </c>
      <c r="J163" s="2">
        <v>17.911999999999999</v>
      </c>
      <c r="K163" s="2">
        <v>17.704999999999998</v>
      </c>
      <c r="L163">
        <v>2015</v>
      </c>
    </row>
    <row r="164" spans="1:12" x14ac:dyDescent="0.25">
      <c r="A164">
        <v>23</v>
      </c>
      <c r="B164">
        <v>2</v>
      </c>
      <c r="C164" t="s">
        <v>17</v>
      </c>
      <c r="D164" t="s">
        <v>7</v>
      </c>
      <c r="E164" t="s">
        <v>8</v>
      </c>
      <c r="F164" s="2">
        <v>7.298</v>
      </c>
      <c r="G164" s="2">
        <v>7.694</v>
      </c>
      <c r="H164" s="2">
        <v>8.923</v>
      </c>
      <c r="I164" s="2" t="s">
        <v>18</v>
      </c>
      <c r="J164" s="2" t="s">
        <v>18</v>
      </c>
      <c r="K164" s="2" t="s">
        <v>18</v>
      </c>
      <c r="L164">
        <v>2016</v>
      </c>
    </row>
    <row r="165" spans="1:12" x14ac:dyDescent="0.25">
      <c r="A165">
        <v>26</v>
      </c>
      <c r="B165">
        <v>2</v>
      </c>
      <c r="C165" t="s">
        <v>19</v>
      </c>
      <c r="D165" t="s">
        <v>7</v>
      </c>
      <c r="E165" t="s">
        <v>8</v>
      </c>
      <c r="F165" s="2">
        <v>4.9580000000000002</v>
      </c>
      <c r="G165" s="2">
        <v>5.0430000000000001</v>
      </c>
      <c r="H165" s="2">
        <v>5.04</v>
      </c>
      <c r="I165" s="2">
        <v>5.0259999999999998</v>
      </c>
      <c r="J165" s="2">
        <v>4.9930000000000003</v>
      </c>
      <c r="K165" s="2">
        <v>4.9619999999999997</v>
      </c>
      <c r="L165">
        <v>2017</v>
      </c>
    </row>
    <row r="166" spans="1:12" x14ac:dyDescent="0.25">
      <c r="A166">
        <v>29</v>
      </c>
      <c r="B166">
        <v>2</v>
      </c>
      <c r="C166" t="s">
        <v>20</v>
      </c>
      <c r="D166" t="s">
        <v>7</v>
      </c>
      <c r="E166" t="s">
        <v>8</v>
      </c>
      <c r="F166" s="2">
        <v>13.379</v>
      </c>
      <c r="G166" s="2">
        <v>12.15</v>
      </c>
      <c r="H166" s="2">
        <v>10.1</v>
      </c>
      <c r="I166" s="2">
        <v>9.1999999999999993</v>
      </c>
      <c r="J166" s="2">
        <v>9.0459999999999994</v>
      </c>
      <c r="K166" s="2">
        <v>9.0280000000000005</v>
      </c>
      <c r="L166">
        <v>2018</v>
      </c>
    </row>
    <row r="167" spans="1:12" x14ac:dyDescent="0.25">
      <c r="A167">
        <v>32</v>
      </c>
      <c r="B167">
        <v>2</v>
      </c>
      <c r="C167" t="s">
        <v>21</v>
      </c>
      <c r="D167" t="s">
        <v>7</v>
      </c>
      <c r="E167" t="s">
        <v>8</v>
      </c>
      <c r="F167" s="2">
        <v>3.3580000000000001</v>
      </c>
      <c r="G167" s="2">
        <v>3.7</v>
      </c>
      <c r="H167" s="2">
        <v>3.637</v>
      </c>
      <c r="I167" s="2">
        <v>3.9140000000000001</v>
      </c>
      <c r="J167" s="2">
        <v>3.9489999999999998</v>
      </c>
      <c r="K167" s="2">
        <v>3.9140000000000001</v>
      </c>
      <c r="L167">
        <v>2016</v>
      </c>
    </row>
    <row r="168" spans="1:12" x14ac:dyDescent="0.25">
      <c r="A168">
        <v>35</v>
      </c>
      <c r="B168">
        <v>2</v>
      </c>
      <c r="C168" t="s">
        <v>22</v>
      </c>
      <c r="D168" t="s">
        <v>7</v>
      </c>
      <c r="E168" t="s">
        <v>8</v>
      </c>
      <c r="F168" s="2"/>
      <c r="G168" s="2"/>
      <c r="H168" s="2"/>
      <c r="I168" s="2"/>
      <c r="J168" s="2"/>
      <c r="K168" s="2"/>
    </row>
    <row r="169" spans="1:12" x14ac:dyDescent="0.25">
      <c r="A169">
        <v>38</v>
      </c>
      <c r="B169">
        <v>2</v>
      </c>
      <c r="C169" t="s">
        <v>23</v>
      </c>
      <c r="D169" t="s">
        <v>7</v>
      </c>
      <c r="E169" t="s">
        <v>8</v>
      </c>
      <c r="F169" s="2">
        <v>11.3</v>
      </c>
      <c r="G169" s="2">
        <v>9.65</v>
      </c>
      <c r="H169" s="2">
        <v>9.8800000000000008</v>
      </c>
      <c r="I169" s="2">
        <v>10.118</v>
      </c>
      <c r="J169" s="2">
        <v>10.425000000000001</v>
      </c>
      <c r="K169" s="2">
        <v>10.506</v>
      </c>
      <c r="L169">
        <v>2017</v>
      </c>
    </row>
    <row r="170" spans="1:12" x14ac:dyDescent="0.25">
      <c r="A170">
        <v>41</v>
      </c>
      <c r="B170">
        <v>2</v>
      </c>
      <c r="C170" t="s">
        <v>24</v>
      </c>
      <c r="D170" t="s">
        <v>7</v>
      </c>
      <c r="E170" t="s">
        <v>8</v>
      </c>
      <c r="F170" s="2">
        <v>0.91200000000000003</v>
      </c>
      <c r="G170" s="2">
        <v>1.0169999999999999</v>
      </c>
      <c r="H170" s="2">
        <v>0.76800000000000002</v>
      </c>
      <c r="I170" s="2">
        <v>0.76800000000000002</v>
      </c>
      <c r="J170" s="2">
        <v>0.76800000000000002</v>
      </c>
      <c r="K170" s="2">
        <v>0.76800000000000002</v>
      </c>
      <c r="L170">
        <v>2017</v>
      </c>
    </row>
    <row r="171" spans="1:12" x14ac:dyDescent="0.25">
      <c r="A171">
        <v>44</v>
      </c>
      <c r="B171">
        <v>2</v>
      </c>
      <c r="C171" t="s">
        <v>25</v>
      </c>
      <c r="D171" t="s">
        <v>7</v>
      </c>
      <c r="E171" t="s">
        <v>8</v>
      </c>
      <c r="F171" s="2">
        <v>10.114000000000001</v>
      </c>
      <c r="G171" s="2">
        <v>7.9740000000000002</v>
      </c>
      <c r="H171" s="2">
        <v>8.9870000000000001</v>
      </c>
      <c r="I171" s="2">
        <v>8.7170000000000005</v>
      </c>
      <c r="J171" s="2">
        <v>10.089</v>
      </c>
      <c r="K171" s="2">
        <v>10.55</v>
      </c>
      <c r="L171">
        <v>2017</v>
      </c>
    </row>
    <row r="172" spans="1:12" x14ac:dyDescent="0.25">
      <c r="A172">
        <v>47</v>
      </c>
      <c r="B172">
        <v>2</v>
      </c>
      <c r="C172" t="s">
        <v>26</v>
      </c>
      <c r="D172" t="s">
        <v>7</v>
      </c>
      <c r="E172" t="s">
        <v>8</v>
      </c>
      <c r="F172" s="2"/>
      <c r="G172" s="2"/>
      <c r="H172" s="2"/>
      <c r="I172" s="2"/>
      <c r="J172" s="2"/>
      <c r="K172" s="2"/>
    </row>
    <row r="173" spans="1:12" x14ac:dyDescent="0.25">
      <c r="A173">
        <v>50</v>
      </c>
      <c r="B173">
        <v>2</v>
      </c>
      <c r="C173" t="s">
        <v>27</v>
      </c>
      <c r="D173" t="s">
        <v>7</v>
      </c>
      <c r="E173" t="s">
        <v>8</v>
      </c>
      <c r="F173" s="2">
        <v>3.2</v>
      </c>
      <c r="G173" s="2">
        <v>3.2</v>
      </c>
      <c r="H173" s="2">
        <v>3.2</v>
      </c>
      <c r="I173" s="2">
        <v>3.2</v>
      </c>
      <c r="J173" s="2">
        <v>3.2</v>
      </c>
      <c r="K173" s="2">
        <v>3.2</v>
      </c>
      <c r="L173">
        <v>2016</v>
      </c>
    </row>
    <row r="174" spans="1:12" x14ac:dyDescent="0.25">
      <c r="A174">
        <v>53</v>
      </c>
      <c r="B174">
        <v>2</v>
      </c>
      <c r="C174" t="s">
        <v>28</v>
      </c>
      <c r="D174" t="s">
        <v>7</v>
      </c>
      <c r="E174" t="s">
        <v>8</v>
      </c>
      <c r="F174" s="2">
        <v>4.3769999999999998</v>
      </c>
      <c r="G174" s="2">
        <v>4</v>
      </c>
      <c r="H174" s="2">
        <v>4</v>
      </c>
      <c r="I174" s="2">
        <v>4</v>
      </c>
      <c r="J174" s="2">
        <v>4</v>
      </c>
      <c r="K174" s="2">
        <v>4</v>
      </c>
      <c r="L174">
        <v>2013</v>
      </c>
    </row>
    <row r="175" spans="1:12" x14ac:dyDescent="0.25">
      <c r="A175">
        <v>56</v>
      </c>
      <c r="B175">
        <v>2</v>
      </c>
      <c r="C175" t="s">
        <v>29</v>
      </c>
      <c r="D175" t="s">
        <v>7</v>
      </c>
      <c r="E175" t="s">
        <v>8</v>
      </c>
      <c r="F175" s="2">
        <v>27.7</v>
      </c>
      <c r="G175" s="2">
        <v>25.4</v>
      </c>
      <c r="H175" s="2">
        <v>20.5</v>
      </c>
      <c r="I175" s="2">
        <v>18.399999999999999</v>
      </c>
      <c r="J175" s="2">
        <v>18</v>
      </c>
      <c r="K175" s="2">
        <v>18</v>
      </c>
      <c r="L175">
        <v>2017</v>
      </c>
    </row>
    <row r="176" spans="1:12" x14ac:dyDescent="0.25">
      <c r="A176">
        <v>59</v>
      </c>
      <c r="B176">
        <v>2</v>
      </c>
      <c r="C176" t="s">
        <v>30</v>
      </c>
      <c r="D176" t="s">
        <v>7</v>
      </c>
      <c r="E176" t="s">
        <v>8</v>
      </c>
      <c r="F176" s="2"/>
      <c r="G176" s="2"/>
      <c r="H176" s="2"/>
      <c r="I176" s="2"/>
      <c r="J176" s="2"/>
      <c r="K176" s="2"/>
    </row>
    <row r="177" spans="1:12" x14ac:dyDescent="0.25">
      <c r="A177">
        <v>62</v>
      </c>
      <c r="B177">
        <v>2</v>
      </c>
      <c r="C177" t="s">
        <v>31</v>
      </c>
      <c r="D177" t="s">
        <v>7</v>
      </c>
      <c r="E177" t="s">
        <v>8</v>
      </c>
      <c r="F177" s="2">
        <v>8.3000000000000007</v>
      </c>
      <c r="G177" s="2">
        <v>11.266999999999999</v>
      </c>
      <c r="H177" s="2">
        <v>12.766999999999999</v>
      </c>
      <c r="I177" s="2">
        <v>12.257999999999999</v>
      </c>
      <c r="J177" s="2">
        <v>11.4</v>
      </c>
      <c r="K177" s="2">
        <v>10.199999999999999</v>
      </c>
      <c r="L177">
        <v>2018</v>
      </c>
    </row>
    <row r="178" spans="1:12" x14ac:dyDescent="0.25">
      <c r="A178">
        <v>65</v>
      </c>
      <c r="B178">
        <v>2</v>
      </c>
      <c r="C178" t="s">
        <v>32</v>
      </c>
      <c r="D178" t="s">
        <v>7</v>
      </c>
      <c r="E178" t="s">
        <v>8</v>
      </c>
      <c r="F178" s="2">
        <v>7.7</v>
      </c>
      <c r="G178" s="2">
        <v>8.5</v>
      </c>
      <c r="H178" s="2">
        <v>9.3000000000000007</v>
      </c>
      <c r="I178" s="2">
        <v>9.3000000000000007</v>
      </c>
      <c r="J178" s="2">
        <v>9.3000000000000007</v>
      </c>
      <c r="K178" s="2">
        <v>9.3000000000000007</v>
      </c>
      <c r="L178">
        <v>2017</v>
      </c>
    </row>
    <row r="179" spans="1:12" x14ac:dyDescent="0.25">
      <c r="A179">
        <v>68</v>
      </c>
      <c r="B179">
        <v>2</v>
      </c>
      <c r="C179" t="s">
        <v>33</v>
      </c>
      <c r="D179" t="s">
        <v>7</v>
      </c>
      <c r="E179" t="s">
        <v>8</v>
      </c>
      <c r="F179" s="2">
        <v>9.2330000000000005</v>
      </c>
      <c r="G179" s="2">
        <v>7.6660000000000004</v>
      </c>
      <c r="H179" s="2">
        <v>6.23</v>
      </c>
      <c r="I179" s="2">
        <v>5.2</v>
      </c>
      <c r="J179" s="2">
        <v>5</v>
      </c>
      <c r="K179" s="2">
        <v>5</v>
      </c>
      <c r="L179">
        <v>2018</v>
      </c>
    </row>
    <row r="180" spans="1:12" x14ac:dyDescent="0.25">
      <c r="A180">
        <v>71</v>
      </c>
      <c r="B180">
        <v>2</v>
      </c>
      <c r="C180" t="s">
        <v>34</v>
      </c>
      <c r="D180" t="s">
        <v>7</v>
      </c>
      <c r="E180" t="s">
        <v>8</v>
      </c>
      <c r="F180" s="2"/>
      <c r="G180" s="2"/>
      <c r="H180" s="2"/>
      <c r="I180" s="2"/>
      <c r="J180" s="2"/>
      <c r="K180" s="2"/>
    </row>
    <row r="181" spans="1:12" x14ac:dyDescent="0.25">
      <c r="A181">
        <v>74</v>
      </c>
      <c r="B181">
        <v>2</v>
      </c>
      <c r="C181" t="s">
        <v>35</v>
      </c>
      <c r="D181" t="s">
        <v>7</v>
      </c>
      <c r="E181" t="s">
        <v>8</v>
      </c>
      <c r="F181" s="2"/>
      <c r="G181" s="2"/>
      <c r="H181" s="2"/>
      <c r="I181" s="2"/>
      <c r="J181" s="2"/>
      <c r="K181" s="2"/>
    </row>
    <row r="182" spans="1:12" x14ac:dyDescent="0.25">
      <c r="A182">
        <v>77</v>
      </c>
      <c r="B182">
        <v>2</v>
      </c>
      <c r="C182" t="s">
        <v>36</v>
      </c>
      <c r="D182" t="s">
        <v>7</v>
      </c>
      <c r="E182" t="s">
        <v>8</v>
      </c>
      <c r="F182" s="2">
        <v>10</v>
      </c>
      <c r="G182" s="2">
        <v>9</v>
      </c>
      <c r="H182" s="2">
        <v>9</v>
      </c>
      <c r="I182" s="2">
        <v>8.5</v>
      </c>
      <c r="J182" s="2">
        <v>8.5</v>
      </c>
      <c r="K182" s="2">
        <v>8.5</v>
      </c>
      <c r="L182">
        <v>2017</v>
      </c>
    </row>
    <row r="183" spans="1:12" x14ac:dyDescent="0.25">
      <c r="A183">
        <v>80</v>
      </c>
      <c r="B183">
        <v>2</v>
      </c>
      <c r="C183" t="s">
        <v>37</v>
      </c>
      <c r="D183" t="s">
        <v>7</v>
      </c>
      <c r="E183" t="s">
        <v>8</v>
      </c>
      <c r="F183" s="2"/>
      <c r="G183" s="2"/>
      <c r="H183" s="2"/>
      <c r="I183" s="2"/>
      <c r="J183" s="2"/>
      <c r="K183" s="2"/>
    </row>
    <row r="184" spans="1:12" x14ac:dyDescent="0.25">
      <c r="A184">
        <v>83</v>
      </c>
      <c r="B184">
        <v>2</v>
      </c>
      <c r="C184" t="s">
        <v>38</v>
      </c>
      <c r="D184" t="s">
        <v>7</v>
      </c>
      <c r="E184" t="s">
        <v>8</v>
      </c>
      <c r="F184" s="2"/>
      <c r="G184" s="2"/>
      <c r="H184" s="2"/>
      <c r="I184" s="2"/>
      <c r="J184" s="2"/>
      <c r="K184" s="2"/>
    </row>
    <row r="185" spans="1:12" x14ac:dyDescent="0.25">
      <c r="A185">
        <v>86</v>
      </c>
      <c r="B185">
        <v>2</v>
      </c>
      <c r="C185" t="s">
        <v>39</v>
      </c>
      <c r="D185" t="s">
        <v>7</v>
      </c>
      <c r="E185" t="s">
        <v>8</v>
      </c>
      <c r="F185" s="2"/>
      <c r="G185" s="2"/>
      <c r="H185" s="2"/>
      <c r="I185" s="2"/>
      <c r="J185" s="2"/>
      <c r="K185" s="2"/>
    </row>
    <row r="186" spans="1:12" x14ac:dyDescent="0.25">
      <c r="A186">
        <v>89</v>
      </c>
      <c r="B186">
        <v>2</v>
      </c>
      <c r="C186" t="s">
        <v>40</v>
      </c>
      <c r="D186" t="s">
        <v>7</v>
      </c>
      <c r="E186" t="s">
        <v>8</v>
      </c>
      <c r="F186" s="2"/>
      <c r="G186" s="2"/>
      <c r="H186" s="2"/>
      <c r="I186" s="2"/>
      <c r="J186" s="2"/>
      <c r="K186" s="2"/>
    </row>
    <row r="187" spans="1:12" x14ac:dyDescent="0.25">
      <c r="A187">
        <v>92</v>
      </c>
      <c r="B187">
        <v>2</v>
      </c>
      <c r="C187" t="s">
        <v>41</v>
      </c>
      <c r="D187" t="s">
        <v>7</v>
      </c>
      <c r="E187" t="s">
        <v>8</v>
      </c>
      <c r="F187" s="2">
        <v>6.2140000000000004</v>
      </c>
      <c r="G187" s="2">
        <v>6.49</v>
      </c>
      <c r="H187" s="2">
        <v>6.6740000000000004</v>
      </c>
      <c r="I187" s="2">
        <v>6.9009999999999998</v>
      </c>
      <c r="J187" s="2">
        <v>6.4930000000000003</v>
      </c>
      <c r="K187" s="2">
        <v>6.242</v>
      </c>
      <c r="L187">
        <v>2017</v>
      </c>
    </row>
    <row r="188" spans="1:12" x14ac:dyDescent="0.25">
      <c r="A188">
        <v>95</v>
      </c>
      <c r="B188">
        <v>2</v>
      </c>
      <c r="C188" t="s">
        <v>42</v>
      </c>
      <c r="D188" t="s">
        <v>7</v>
      </c>
      <c r="E188" t="s">
        <v>8</v>
      </c>
      <c r="F188" s="2">
        <v>4.05</v>
      </c>
      <c r="G188" s="2">
        <v>4.0199999999999996</v>
      </c>
      <c r="H188" s="2">
        <v>3.9</v>
      </c>
      <c r="I188" s="2">
        <v>3.8</v>
      </c>
      <c r="J188" s="2">
        <v>3.8</v>
      </c>
      <c r="K188" s="2">
        <v>3.8</v>
      </c>
      <c r="L188">
        <v>2017</v>
      </c>
    </row>
    <row r="189" spans="1:12" x14ac:dyDescent="0.25">
      <c r="A189">
        <v>98</v>
      </c>
      <c r="B189">
        <v>2</v>
      </c>
      <c r="C189" t="s">
        <v>43</v>
      </c>
      <c r="D189" t="s">
        <v>7</v>
      </c>
      <c r="E189" t="s">
        <v>8</v>
      </c>
      <c r="F189" s="2">
        <v>8.9250000000000007</v>
      </c>
      <c r="G189" s="2">
        <v>9.1999999999999993</v>
      </c>
      <c r="H189" s="2">
        <v>9.4</v>
      </c>
      <c r="I189" s="2">
        <v>9.6999999999999993</v>
      </c>
      <c r="J189" s="2">
        <v>9.6999999999999993</v>
      </c>
      <c r="K189" s="2">
        <v>9.5</v>
      </c>
      <c r="L189">
        <v>2017</v>
      </c>
    </row>
    <row r="190" spans="1:12" x14ac:dyDescent="0.25">
      <c r="A190">
        <v>101</v>
      </c>
      <c r="B190">
        <v>2</v>
      </c>
      <c r="C190" t="s">
        <v>44</v>
      </c>
      <c r="D190" t="s">
        <v>7</v>
      </c>
      <c r="E190" t="s">
        <v>8</v>
      </c>
      <c r="F190" s="2"/>
      <c r="G190" s="2"/>
      <c r="H190" s="2"/>
      <c r="I190" s="2"/>
      <c r="J190" s="2"/>
      <c r="K190" s="2"/>
    </row>
    <row r="191" spans="1:12" x14ac:dyDescent="0.25">
      <c r="A191">
        <v>104</v>
      </c>
      <c r="B191">
        <v>2</v>
      </c>
      <c r="C191" t="s">
        <v>45</v>
      </c>
      <c r="D191" t="s">
        <v>7</v>
      </c>
      <c r="E191" t="s">
        <v>8</v>
      </c>
      <c r="F191" s="2"/>
      <c r="G191" s="2"/>
      <c r="H191" s="2"/>
      <c r="I191" s="2"/>
      <c r="J191" s="2"/>
      <c r="K191" s="2"/>
    </row>
    <row r="192" spans="1:12" x14ac:dyDescent="0.25">
      <c r="A192">
        <v>107</v>
      </c>
      <c r="B192">
        <v>2</v>
      </c>
      <c r="C192" t="s">
        <v>46</v>
      </c>
      <c r="D192" t="s">
        <v>7</v>
      </c>
      <c r="E192" t="s">
        <v>8</v>
      </c>
      <c r="F192" s="2"/>
      <c r="G192" s="2"/>
      <c r="H192" s="2"/>
      <c r="I192" s="2"/>
      <c r="J192" s="2"/>
      <c r="K192" s="2"/>
    </row>
    <row r="193" spans="1:12" x14ac:dyDescent="0.25">
      <c r="A193">
        <v>110</v>
      </c>
      <c r="B193">
        <v>2</v>
      </c>
      <c r="C193" t="s">
        <v>47</v>
      </c>
      <c r="D193" t="s">
        <v>7</v>
      </c>
      <c r="E193" t="s">
        <v>8</v>
      </c>
      <c r="F193" s="2">
        <v>9.6039999999999992</v>
      </c>
      <c r="G193" s="2">
        <v>9.5410000000000004</v>
      </c>
      <c r="H193" s="2">
        <v>9.2929999999999993</v>
      </c>
      <c r="I193" s="2">
        <v>10.199999999999999</v>
      </c>
      <c r="J193" s="2">
        <v>9.6590000000000007</v>
      </c>
      <c r="K193" s="2">
        <v>9.6</v>
      </c>
      <c r="L193">
        <v>2018</v>
      </c>
    </row>
    <row r="194" spans="1:12" x14ac:dyDescent="0.25">
      <c r="A194">
        <v>113</v>
      </c>
      <c r="B194">
        <v>2</v>
      </c>
      <c r="C194" t="s">
        <v>48</v>
      </c>
      <c r="D194" t="s">
        <v>7</v>
      </c>
      <c r="E194" t="s">
        <v>8</v>
      </c>
      <c r="F194" s="2"/>
      <c r="G194" s="2"/>
      <c r="H194" s="2"/>
      <c r="I194" s="2"/>
      <c r="J194" s="2"/>
      <c r="K194" s="2"/>
    </row>
    <row r="195" spans="1:12" x14ac:dyDescent="0.25">
      <c r="A195">
        <v>116</v>
      </c>
      <c r="B195">
        <v>2</v>
      </c>
      <c r="C195" t="s">
        <v>49</v>
      </c>
      <c r="D195" t="s">
        <v>7</v>
      </c>
      <c r="E195" t="s">
        <v>8</v>
      </c>
      <c r="F195" s="2">
        <v>17.067</v>
      </c>
      <c r="G195" s="2">
        <v>14.958</v>
      </c>
      <c r="H195" s="2">
        <v>12.433</v>
      </c>
      <c r="I195" s="2">
        <v>10</v>
      </c>
      <c r="J195" s="2">
        <v>9</v>
      </c>
      <c r="K195" s="2">
        <v>8</v>
      </c>
      <c r="L195">
        <v>2017</v>
      </c>
    </row>
    <row r="196" spans="1:12" x14ac:dyDescent="0.25">
      <c r="A196">
        <v>119</v>
      </c>
      <c r="B196">
        <v>2</v>
      </c>
      <c r="C196" t="s">
        <v>50</v>
      </c>
      <c r="D196" t="s">
        <v>7</v>
      </c>
      <c r="E196" t="s">
        <v>8</v>
      </c>
      <c r="F196" s="2"/>
      <c r="G196" s="2"/>
      <c r="H196" s="2"/>
      <c r="I196" s="2"/>
      <c r="J196" s="2"/>
      <c r="K196" s="2"/>
    </row>
    <row r="197" spans="1:12" x14ac:dyDescent="0.25">
      <c r="A197">
        <v>122</v>
      </c>
      <c r="B197">
        <v>2</v>
      </c>
      <c r="C197" t="s">
        <v>51</v>
      </c>
      <c r="D197" t="s">
        <v>7</v>
      </c>
      <c r="E197" t="s">
        <v>8</v>
      </c>
      <c r="F197" s="2"/>
      <c r="G197" s="2"/>
      <c r="H197" s="2"/>
      <c r="I197" s="2"/>
      <c r="J197" s="2"/>
      <c r="K197" s="2"/>
    </row>
    <row r="198" spans="1:12" x14ac:dyDescent="0.25">
      <c r="A198">
        <v>125</v>
      </c>
      <c r="B198">
        <v>2</v>
      </c>
      <c r="C198" t="s">
        <v>52</v>
      </c>
      <c r="D198" t="s">
        <v>7</v>
      </c>
      <c r="E198" t="s">
        <v>8</v>
      </c>
      <c r="F198" s="2">
        <v>5.94</v>
      </c>
      <c r="G198" s="2">
        <v>5.4939999999999998</v>
      </c>
      <c r="H198" s="2">
        <v>5.0999999999999996</v>
      </c>
      <c r="I198" s="2">
        <v>5.2</v>
      </c>
      <c r="J198" s="2">
        <v>5.2</v>
      </c>
      <c r="K198" s="2">
        <v>5.2</v>
      </c>
      <c r="L198">
        <v>2017</v>
      </c>
    </row>
    <row r="199" spans="1:12" x14ac:dyDescent="0.25">
      <c r="A199">
        <v>128</v>
      </c>
      <c r="B199">
        <v>2</v>
      </c>
      <c r="C199" t="s">
        <v>53</v>
      </c>
      <c r="D199" t="s">
        <v>7</v>
      </c>
      <c r="E199" t="s">
        <v>8</v>
      </c>
      <c r="F199" s="2">
        <v>4.7699999999999996</v>
      </c>
      <c r="G199" s="2">
        <v>5.21</v>
      </c>
      <c r="H199" s="2">
        <v>4.62</v>
      </c>
      <c r="I199" s="2">
        <v>3.69</v>
      </c>
      <c r="J199" s="2">
        <v>4.2720000000000002</v>
      </c>
      <c r="K199" s="2">
        <v>4.6849999999999996</v>
      </c>
      <c r="L199">
        <v>2018</v>
      </c>
    </row>
    <row r="200" spans="1:12" x14ac:dyDescent="0.25">
      <c r="A200">
        <v>131</v>
      </c>
      <c r="B200">
        <v>2</v>
      </c>
      <c r="C200" t="s">
        <v>54</v>
      </c>
      <c r="D200" t="s">
        <v>7</v>
      </c>
      <c r="E200" t="s">
        <v>8</v>
      </c>
      <c r="F200" s="2">
        <v>12.859</v>
      </c>
      <c r="G200" s="2">
        <v>12.705</v>
      </c>
      <c r="H200" s="2">
        <v>12.244999999999999</v>
      </c>
      <c r="I200" s="2">
        <v>10.932</v>
      </c>
      <c r="J200" s="2">
        <v>9.5939999999999994</v>
      </c>
      <c r="K200" s="2">
        <v>8.2520000000000007</v>
      </c>
      <c r="L200">
        <v>2018</v>
      </c>
    </row>
    <row r="201" spans="1:12" x14ac:dyDescent="0.25">
      <c r="A201">
        <v>134</v>
      </c>
      <c r="B201">
        <v>2</v>
      </c>
      <c r="C201" t="s">
        <v>55</v>
      </c>
      <c r="D201" t="s">
        <v>7</v>
      </c>
      <c r="E201" t="s">
        <v>8</v>
      </c>
      <c r="F201" s="2">
        <v>6.5</v>
      </c>
      <c r="G201" s="2">
        <v>6.9</v>
      </c>
      <c r="H201" s="2">
        <v>6.8</v>
      </c>
      <c r="I201" s="2">
        <v>6.6849999999999996</v>
      </c>
      <c r="J201" s="2">
        <v>6.702</v>
      </c>
      <c r="K201" s="2">
        <v>6.8019999999999996</v>
      </c>
      <c r="L201">
        <v>2017</v>
      </c>
    </row>
    <row r="202" spans="1:12" x14ac:dyDescent="0.25">
      <c r="A202">
        <v>137</v>
      </c>
      <c r="B202">
        <v>2</v>
      </c>
      <c r="C202" t="s">
        <v>56</v>
      </c>
      <c r="D202" t="s">
        <v>7</v>
      </c>
      <c r="E202" t="s">
        <v>8</v>
      </c>
      <c r="F202" s="2"/>
      <c r="G202" s="2"/>
      <c r="H202" s="2"/>
      <c r="I202" s="2"/>
      <c r="J202" s="2"/>
      <c r="K202" s="2"/>
    </row>
    <row r="203" spans="1:12" x14ac:dyDescent="0.25">
      <c r="A203">
        <v>140</v>
      </c>
      <c r="B203">
        <v>2</v>
      </c>
      <c r="C203" t="s">
        <v>57</v>
      </c>
      <c r="D203" t="s">
        <v>7</v>
      </c>
      <c r="E203" t="s">
        <v>8</v>
      </c>
      <c r="F203" s="2"/>
      <c r="G203" s="2"/>
      <c r="H203" s="2"/>
      <c r="I203" s="2"/>
      <c r="J203" s="2"/>
      <c r="K203" s="2"/>
    </row>
    <row r="204" spans="1:12" x14ac:dyDescent="0.25">
      <c r="A204">
        <v>143</v>
      </c>
      <c r="B204">
        <v>2</v>
      </c>
      <c r="C204" t="s">
        <v>58</v>
      </c>
      <c r="D204" t="s">
        <v>7</v>
      </c>
      <c r="E204" t="s">
        <v>8</v>
      </c>
      <c r="F204" s="2"/>
      <c r="G204" s="2"/>
      <c r="H204" s="2"/>
      <c r="I204" s="2"/>
      <c r="J204" s="2"/>
      <c r="K204" s="2"/>
    </row>
    <row r="205" spans="1:12" x14ac:dyDescent="0.25">
      <c r="A205">
        <v>146</v>
      </c>
      <c r="B205">
        <v>2</v>
      </c>
      <c r="C205" t="s">
        <v>59</v>
      </c>
      <c r="D205" t="s">
        <v>7</v>
      </c>
      <c r="E205" t="s">
        <v>8</v>
      </c>
      <c r="F205" s="2"/>
      <c r="G205" s="2"/>
      <c r="H205" s="2"/>
      <c r="I205" s="2"/>
      <c r="J205" s="2"/>
      <c r="K205" s="2"/>
    </row>
    <row r="206" spans="1:12" x14ac:dyDescent="0.25">
      <c r="A206">
        <v>149</v>
      </c>
      <c r="B206">
        <v>2</v>
      </c>
      <c r="C206" t="s">
        <v>60</v>
      </c>
      <c r="D206" t="s">
        <v>7</v>
      </c>
      <c r="E206" t="s">
        <v>8</v>
      </c>
      <c r="F206" s="2">
        <v>5.5</v>
      </c>
      <c r="G206" s="2">
        <v>5.5</v>
      </c>
      <c r="H206" s="2">
        <v>4.5</v>
      </c>
      <c r="I206" s="2">
        <v>4.5</v>
      </c>
      <c r="J206" s="2">
        <v>4.5</v>
      </c>
      <c r="K206" s="2">
        <v>4.5</v>
      </c>
      <c r="L206">
        <v>2017</v>
      </c>
    </row>
    <row r="207" spans="1:12" x14ac:dyDescent="0.25">
      <c r="A207">
        <v>152</v>
      </c>
      <c r="B207">
        <v>2</v>
      </c>
      <c r="C207" t="s">
        <v>61</v>
      </c>
      <c r="D207" t="s">
        <v>7</v>
      </c>
      <c r="E207" t="s">
        <v>8</v>
      </c>
      <c r="F207" s="2"/>
      <c r="G207" s="2"/>
      <c r="H207" s="2"/>
      <c r="I207" s="2"/>
      <c r="J207" s="2"/>
      <c r="K207" s="2"/>
    </row>
    <row r="208" spans="1:12" x14ac:dyDescent="0.25">
      <c r="A208">
        <v>155</v>
      </c>
      <c r="B208">
        <v>2</v>
      </c>
      <c r="C208" t="s">
        <v>62</v>
      </c>
      <c r="D208" t="s">
        <v>7</v>
      </c>
      <c r="E208" t="s">
        <v>8</v>
      </c>
      <c r="F208" s="2"/>
      <c r="G208" s="2"/>
      <c r="H208" s="2"/>
      <c r="I208" s="2"/>
      <c r="J208" s="2"/>
      <c r="K208" s="2"/>
    </row>
    <row r="209" spans="1:12" x14ac:dyDescent="0.25">
      <c r="A209">
        <v>158</v>
      </c>
      <c r="B209">
        <v>2</v>
      </c>
      <c r="C209" t="s">
        <v>63</v>
      </c>
      <c r="D209" t="s">
        <v>7</v>
      </c>
      <c r="E209" t="s">
        <v>8</v>
      </c>
      <c r="F209" s="2">
        <v>14.1</v>
      </c>
      <c r="G209" s="2">
        <v>14</v>
      </c>
      <c r="H209" s="2">
        <v>13.9</v>
      </c>
      <c r="I209" s="2" t="s">
        <v>18</v>
      </c>
      <c r="J209" s="2" t="s">
        <v>18</v>
      </c>
      <c r="K209" s="2" t="s">
        <v>18</v>
      </c>
      <c r="L209">
        <v>2015</v>
      </c>
    </row>
    <row r="210" spans="1:12" x14ac:dyDescent="0.25">
      <c r="A210">
        <v>161</v>
      </c>
      <c r="B210">
        <v>2</v>
      </c>
      <c r="C210" t="s">
        <v>64</v>
      </c>
      <c r="D210" t="s">
        <v>7</v>
      </c>
      <c r="E210" t="s">
        <v>8</v>
      </c>
      <c r="F210" s="2"/>
      <c r="G210" s="2"/>
      <c r="H210" s="2"/>
      <c r="I210" s="2"/>
      <c r="J210" s="2"/>
      <c r="K210" s="2"/>
    </row>
    <row r="211" spans="1:12" x14ac:dyDescent="0.25">
      <c r="A211">
        <v>164</v>
      </c>
      <c r="B211">
        <v>2</v>
      </c>
      <c r="C211" t="s">
        <v>65</v>
      </c>
      <c r="D211" t="s">
        <v>7</v>
      </c>
      <c r="E211" t="s">
        <v>8</v>
      </c>
      <c r="F211" s="2"/>
      <c r="G211" s="2"/>
      <c r="H211" s="2"/>
      <c r="I211" s="2"/>
      <c r="J211" s="2"/>
      <c r="K211" s="2"/>
    </row>
    <row r="212" spans="1:12" x14ac:dyDescent="0.25">
      <c r="A212">
        <v>167</v>
      </c>
      <c r="B212">
        <v>2</v>
      </c>
      <c r="C212" t="s">
        <v>66</v>
      </c>
      <c r="D212" t="s">
        <v>7</v>
      </c>
      <c r="E212" t="s">
        <v>8</v>
      </c>
      <c r="F212" s="2"/>
      <c r="G212" s="2"/>
      <c r="H212" s="2"/>
      <c r="I212" s="2"/>
      <c r="J212" s="2"/>
      <c r="K212" s="2"/>
    </row>
    <row r="213" spans="1:12" x14ac:dyDescent="0.25">
      <c r="A213">
        <v>170</v>
      </c>
      <c r="B213">
        <v>2</v>
      </c>
      <c r="C213" t="s">
        <v>67</v>
      </c>
      <c r="D213" t="s">
        <v>7</v>
      </c>
      <c r="E213" t="s">
        <v>8</v>
      </c>
      <c r="F213" s="2"/>
      <c r="G213" s="2"/>
      <c r="H213" s="2"/>
      <c r="I213" s="2"/>
      <c r="J213" s="2"/>
      <c r="K213" s="2"/>
    </row>
    <row r="214" spans="1:12" x14ac:dyDescent="0.25">
      <c r="A214">
        <v>173</v>
      </c>
      <c r="B214">
        <v>2</v>
      </c>
      <c r="C214" t="s">
        <v>68</v>
      </c>
      <c r="D214" t="s">
        <v>7</v>
      </c>
      <c r="E214" t="s">
        <v>8</v>
      </c>
      <c r="F214" s="2"/>
      <c r="G214" s="2"/>
      <c r="H214" s="2"/>
      <c r="I214" s="2"/>
      <c r="J214" s="2"/>
      <c r="K214" s="2"/>
    </row>
    <row r="215" spans="1:12" x14ac:dyDescent="0.25">
      <c r="A215">
        <v>176</v>
      </c>
      <c r="B215">
        <v>2</v>
      </c>
      <c r="C215" t="s">
        <v>69</v>
      </c>
      <c r="D215" t="s">
        <v>7</v>
      </c>
      <c r="E215" t="s">
        <v>8</v>
      </c>
      <c r="F215" s="2"/>
      <c r="G215" s="2"/>
      <c r="H215" s="2"/>
      <c r="I215" s="2"/>
      <c r="J215" s="2"/>
      <c r="K215" s="2"/>
    </row>
    <row r="216" spans="1:12" x14ac:dyDescent="0.25">
      <c r="A216">
        <v>179</v>
      </c>
      <c r="B216">
        <v>2</v>
      </c>
      <c r="C216" t="s">
        <v>70</v>
      </c>
      <c r="D216" t="s">
        <v>7</v>
      </c>
      <c r="E216" t="s">
        <v>8</v>
      </c>
      <c r="F216" s="2"/>
      <c r="G216" s="2"/>
      <c r="H216" s="2"/>
      <c r="I216" s="2"/>
      <c r="J216" s="2"/>
      <c r="K216" s="2"/>
    </row>
    <row r="217" spans="1:12" x14ac:dyDescent="0.25">
      <c r="A217">
        <v>182</v>
      </c>
      <c r="B217">
        <v>2</v>
      </c>
      <c r="C217" t="s">
        <v>71</v>
      </c>
      <c r="D217" t="s">
        <v>7</v>
      </c>
      <c r="E217" t="s">
        <v>8</v>
      </c>
      <c r="F217" s="2">
        <v>4.59</v>
      </c>
      <c r="G217" s="2">
        <v>4.67</v>
      </c>
      <c r="H217" s="2">
        <v>4.4619999999999997</v>
      </c>
      <c r="I217" s="2">
        <v>3.907</v>
      </c>
      <c r="J217" s="2">
        <v>3.355</v>
      </c>
      <c r="K217" s="2">
        <v>3.077</v>
      </c>
      <c r="L217">
        <v>2017</v>
      </c>
    </row>
    <row r="218" spans="1:12" x14ac:dyDescent="0.25">
      <c r="A218">
        <v>185</v>
      </c>
      <c r="B218">
        <v>2</v>
      </c>
      <c r="C218" t="s">
        <v>72</v>
      </c>
      <c r="D218" t="s">
        <v>7</v>
      </c>
      <c r="E218" t="s">
        <v>8</v>
      </c>
      <c r="F218" s="2">
        <v>6.8140000000000001</v>
      </c>
      <c r="G218" s="2">
        <v>5.1150000000000002</v>
      </c>
      <c r="H218" s="2">
        <v>4.1559999999999997</v>
      </c>
      <c r="I218" s="2">
        <v>3.7080000000000002</v>
      </c>
      <c r="J218" s="2">
        <v>3.5289999999999999</v>
      </c>
      <c r="K218" s="2">
        <v>3.35</v>
      </c>
      <c r="L218">
        <v>2018</v>
      </c>
    </row>
    <row r="219" spans="1:12" x14ac:dyDescent="0.25">
      <c r="A219">
        <v>188</v>
      </c>
      <c r="B219">
        <v>2</v>
      </c>
      <c r="C219" t="s">
        <v>73</v>
      </c>
      <c r="D219" t="s">
        <v>7</v>
      </c>
      <c r="E219" t="s">
        <v>8</v>
      </c>
      <c r="F219" s="2"/>
      <c r="G219" s="2"/>
      <c r="H219" s="2"/>
      <c r="I219" s="2"/>
      <c r="J219" s="2"/>
      <c r="K219" s="2"/>
    </row>
    <row r="220" spans="1:12" x14ac:dyDescent="0.25">
      <c r="A220">
        <v>191</v>
      </c>
      <c r="B220">
        <v>2</v>
      </c>
      <c r="C220" t="s">
        <v>74</v>
      </c>
      <c r="D220" t="s">
        <v>7</v>
      </c>
      <c r="E220" t="s">
        <v>8</v>
      </c>
      <c r="F220" s="2">
        <v>6.18</v>
      </c>
      <c r="G220" s="2">
        <v>5.61</v>
      </c>
      <c r="H220" s="2">
        <v>5.5</v>
      </c>
      <c r="I220" s="2">
        <v>5.34</v>
      </c>
      <c r="J220" s="2">
        <v>5.2</v>
      </c>
      <c r="K220" s="2">
        <v>5.01</v>
      </c>
      <c r="L220">
        <v>2018</v>
      </c>
    </row>
    <row r="221" spans="1:12" x14ac:dyDescent="0.25">
      <c r="A221">
        <v>194</v>
      </c>
      <c r="B221">
        <v>2</v>
      </c>
      <c r="C221" t="s">
        <v>75</v>
      </c>
      <c r="D221" t="s">
        <v>7</v>
      </c>
      <c r="E221" t="s">
        <v>8</v>
      </c>
      <c r="F221" s="2">
        <v>11</v>
      </c>
      <c r="G221" s="2">
        <v>12.425000000000001</v>
      </c>
      <c r="H221" s="2">
        <v>11.805999999999999</v>
      </c>
      <c r="I221" s="2">
        <v>13.871</v>
      </c>
      <c r="J221" s="2">
        <v>15.403</v>
      </c>
      <c r="K221" s="2">
        <v>16.146999999999998</v>
      </c>
      <c r="L221">
        <v>2017</v>
      </c>
    </row>
    <row r="222" spans="1:12" x14ac:dyDescent="0.25">
      <c r="A222">
        <v>197</v>
      </c>
      <c r="B222">
        <v>2</v>
      </c>
      <c r="C222" t="s">
        <v>76</v>
      </c>
      <c r="D222" t="s">
        <v>7</v>
      </c>
      <c r="E222" t="s">
        <v>8</v>
      </c>
      <c r="F222" s="2"/>
      <c r="G222" s="2"/>
      <c r="H222" s="2"/>
      <c r="I222" s="2"/>
      <c r="J222" s="2"/>
      <c r="K222" s="2"/>
    </row>
    <row r="223" spans="1:12" x14ac:dyDescent="0.25">
      <c r="A223">
        <v>200</v>
      </c>
      <c r="B223">
        <v>2</v>
      </c>
      <c r="C223" t="s">
        <v>77</v>
      </c>
      <c r="D223" t="s">
        <v>7</v>
      </c>
      <c r="E223" t="s">
        <v>8</v>
      </c>
      <c r="F223" s="2">
        <v>13.5</v>
      </c>
      <c r="G223" s="2">
        <v>12.835000000000001</v>
      </c>
      <c r="H223" s="2">
        <v>12.202</v>
      </c>
      <c r="I223" s="2">
        <v>11.6</v>
      </c>
      <c r="J223" s="2">
        <v>11.028</v>
      </c>
      <c r="K223" s="2">
        <v>10.484999999999999</v>
      </c>
      <c r="L223">
        <v>2018</v>
      </c>
    </row>
    <row r="224" spans="1:12" x14ac:dyDescent="0.25">
      <c r="A224">
        <v>203</v>
      </c>
      <c r="B224">
        <v>2</v>
      </c>
      <c r="C224" t="s">
        <v>78</v>
      </c>
      <c r="D224" t="s">
        <v>7</v>
      </c>
      <c r="E224" t="s">
        <v>8</v>
      </c>
      <c r="F224" s="2">
        <v>13.074999999999999</v>
      </c>
      <c r="G224" s="2">
        <v>15.275</v>
      </c>
      <c r="H224" s="2">
        <v>18.125</v>
      </c>
      <c r="I224" s="2">
        <v>18.274999999999999</v>
      </c>
      <c r="J224" s="2" t="s">
        <v>18</v>
      </c>
      <c r="K224" s="2" t="s">
        <v>18</v>
      </c>
      <c r="L224">
        <v>2018</v>
      </c>
    </row>
    <row r="225" spans="1:12" x14ac:dyDescent="0.25">
      <c r="A225">
        <v>206</v>
      </c>
      <c r="B225">
        <v>2</v>
      </c>
      <c r="C225" t="s">
        <v>79</v>
      </c>
      <c r="D225" t="s">
        <v>7</v>
      </c>
      <c r="E225" t="s">
        <v>8</v>
      </c>
      <c r="F225" s="2">
        <v>5.1109999999999998</v>
      </c>
      <c r="G225" s="2">
        <v>4.9509999999999996</v>
      </c>
      <c r="H225" s="2">
        <v>4.9509999999999996</v>
      </c>
      <c r="I225" s="2">
        <v>4.9509999999999996</v>
      </c>
      <c r="J225" s="2">
        <v>4.9509999999999996</v>
      </c>
      <c r="K225" s="2">
        <v>4.9509999999999996</v>
      </c>
      <c r="L225">
        <v>2017</v>
      </c>
    </row>
    <row r="226" spans="1:12" x14ac:dyDescent="0.25">
      <c r="A226">
        <v>209</v>
      </c>
      <c r="B226">
        <v>2</v>
      </c>
      <c r="C226" t="s">
        <v>80</v>
      </c>
      <c r="D226" t="s">
        <v>7</v>
      </c>
      <c r="E226" t="s">
        <v>8</v>
      </c>
      <c r="F226" s="2"/>
      <c r="G226" s="2"/>
      <c r="H226" s="2"/>
      <c r="I226" s="2"/>
      <c r="J226" s="2"/>
      <c r="K226" s="2"/>
    </row>
    <row r="227" spans="1:12" x14ac:dyDescent="0.25">
      <c r="A227">
        <v>212</v>
      </c>
      <c r="B227">
        <v>2</v>
      </c>
      <c r="C227" t="s">
        <v>81</v>
      </c>
      <c r="D227" t="s">
        <v>7</v>
      </c>
      <c r="E227" t="s">
        <v>8</v>
      </c>
      <c r="F227" s="2"/>
      <c r="G227" s="2"/>
      <c r="H227" s="2"/>
      <c r="I227" s="2"/>
      <c r="J227" s="2"/>
      <c r="K227" s="2"/>
    </row>
    <row r="228" spans="1:12" x14ac:dyDescent="0.25">
      <c r="A228">
        <v>215</v>
      </c>
      <c r="B228">
        <v>2</v>
      </c>
      <c r="C228" t="s">
        <v>82</v>
      </c>
      <c r="D228" t="s">
        <v>7</v>
      </c>
      <c r="E228" t="s">
        <v>8</v>
      </c>
      <c r="F228" s="2">
        <v>32.9</v>
      </c>
      <c r="G228" s="2">
        <v>27.5</v>
      </c>
      <c r="H228" s="2">
        <v>30.5</v>
      </c>
      <c r="I228" s="2" t="s">
        <v>18</v>
      </c>
      <c r="J228" s="2" t="s">
        <v>18</v>
      </c>
      <c r="K228" s="2" t="s">
        <v>18</v>
      </c>
      <c r="L228">
        <v>2018</v>
      </c>
    </row>
    <row r="229" spans="1:12" x14ac:dyDescent="0.25">
      <c r="A229">
        <v>218</v>
      </c>
      <c r="B229">
        <v>2</v>
      </c>
      <c r="C229" t="s">
        <v>83</v>
      </c>
      <c r="D229" t="s">
        <v>7</v>
      </c>
      <c r="E229" t="s">
        <v>8</v>
      </c>
      <c r="F229" s="2">
        <v>1.3220000000000001</v>
      </c>
      <c r="G229" s="2">
        <v>1.3220000000000001</v>
      </c>
      <c r="H229" s="2">
        <v>1.3220000000000001</v>
      </c>
      <c r="I229" s="2">
        <v>1.3220000000000001</v>
      </c>
      <c r="J229" s="2">
        <v>1.3220000000000001</v>
      </c>
      <c r="K229" s="2">
        <v>1.3220000000000001</v>
      </c>
      <c r="L229">
        <v>2015</v>
      </c>
    </row>
    <row r="230" spans="1:12" x14ac:dyDescent="0.25">
      <c r="A230">
        <v>221</v>
      </c>
      <c r="B230">
        <v>2</v>
      </c>
      <c r="C230" t="s">
        <v>84</v>
      </c>
      <c r="D230" t="s">
        <v>7</v>
      </c>
      <c r="E230" t="s">
        <v>8</v>
      </c>
      <c r="F230" s="2">
        <v>7.5540000000000003</v>
      </c>
      <c r="G230" s="2">
        <v>7.2110000000000003</v>
      </c>
      <c r="H230" s="2">
        <v>6.891</v>
      </c>
      <c r="I230" s="2">
        <v>6.7990000000000004</v>
      </c>
      <c r="J230" s="2">
        <v>6.7990000000000004</v>
      </c>
      <c r="K230" s="2">
        <v>6.7990000000000004</v>
      </c>
      <c r="L230">
        <v>2017</v>
      </c>
    </row>
    <row r="231" spans="1:12" x14ac:dyDescent="0.25">
      <c r="A231">
        <v>224</v>
      </c>
      <c r="B231">
        <v>2</v>
      </c>
      <c r="C231" t="s">
        <v>85</v>
      </c>
      <c r="D231" t="s">
        <v>7</v>
      </c>
      <c r="E231" t="s">
        <v>8</v>
      </c>
      <c r="F231" s="2"/>
      <c r="G231" s="2"/>
      <c r="H231" s="2"/>
      <c r="I231" s="2"/>
      <c r="J231" s="2"/>
      <c r="K231" s="2"/>
    </row>
    <row r="232" spans="1:12" x14ac:dyDescent="0.25">
      <c r="A232">
        <v>227</v>
      </c>
      <c r="B232">
        <v>2</v>
      </c>
      <c r="C232" t="s">
        <v>86</v>
      </c>
      <c r="D232" t="s">
        <v>7</v>
      </c>
      <c r="E232" t="s">
        <v>8</v>
      </c>
      <c r="F232" s="2"/>
      <c r="G232" s="2"/>
      <c r="H232" s="2"/>
      <c r="I232" s="2"/>
      <c r="J232" s="2"/>
      <c r="K232" s="2"/>
    </row>
    <row r="233" spans="1:12" x14ac:dyDescent="0.25">
      <c r="A233">
        <v>230</v>
      </c>
      <c r="B233">
        <v>2</v>
      </c>
      <c r="C233" t="s">
        <v>87</v>
      </c>
      <c r="D233" t="s">
        <v>7</v>
      </c>
      <c r="E233" t="s">
        <v>8</v>
      </c>
      <c r="F233" s="2"/>
      <c r="G233" s="2"/>
      <c r="H233" s="2"/>
      <c r="I233" s="2"/>
      <c r="J233" s="2"/>
      <c r="K233" s="2"/>
    </row>
    <row r="234" spans="1:12" x14ac:dyDescent="0.25">
      <c r="A234">
        <v>233</v>
      </c>
      <c r="B234">
        <v>2</v>
      </c>
      <c r="C234" t="s">
        <v>88</v>
      </c>
      <c r="D234" t="s">
        <v>7</v>
      </c>
      <c r="E234" t="s">
        <v>8</v>
      </c>
      <c r="F234" s="2"/>
      <c r="G234" s="2"/>
      <c r="H234" s="2"/>
      <c r="I234" s="2"/>
      <c r="J234" s="2"/>
      <c r="K234" s="2"/>
    </row>
    <row r="235" spans="1:12" x14ac:dyDescent="0.25">
      <c r="A235">
        <v>236</v>
      </c>
      <c r="B235">
        <v>2</v>
      </c>
      <c r="C235" t="s">
        <v>89</v>
      </c>
      <c r="D235" t="s">
        <v>7</v>
      </c>
      <c r="E235" t="s">
        <v>8</v>
      </c>
      <c r="F235" s="2"/>
      <c r="G235" s="2"/>
      <c r="H235" s="2"/>
      <c r="I235" s="2"/>
      <c r="J235" s="2"/>
      <c r="K235" s="2"/>
    </row>
    <row r="236" spans="1:12" x14ac:dyDescent="0.25">
      <c r="A236">
        <v>239</v>
      </c>
      <c r="B236">
        <v>2</v>
      </c>
      <c r="C236" t="s">
        <v>90</v>
      </c>
      <c r="D236" t="s">
        <v>7</v>
      </c>
      <c r="E236" t="s">
        <v>8</v>
      </c>
      <c r="F236" s="2"/>
      <c r="G236" s="2"/>
      <c r="H236" s="2"/>
      <c r="I236" s="2"/>
      <c r="J236" s="2"/>
      <c r="K236" s="2"/>
    </row>
    <row r="237" spans="1:12" x14ac:dyDescent="0.25">
      <c r="A237">
        <v>242</v>
      </c>
      <c r="B237">
        <v>2</v>
      </c>
      <c r="C237" t="s">
        <v>91</v>
      </c>
      <c r="D237" t="s">
        <v>7</v>
      </c>
      <c r="E237" t="s">
        <v>8</v>
      </c>
      <c r="F237" s="2"/>
      <c r="G237" s="2"/>
      <c r="H237" s="2"/>
      <c r="I237" s="2"/>
      <c r="J237" s="2"/>
      <c r="K237" s="2"/>
    </row>
    <row r="238" spans="1:12" x14ac:dyDescent="0.25">
      <c r="A238">
        <v>245</v>
      </c>
      <c r="B238">
        <v>2</v>
      </c>
      <c r="C238" t="s">
        <v>92</v>
      </c>
      <c r="D238" t="s">
        <v>7</v>
      </c>
      <c r="E238" t="s">
        <v>8</v>
      </c>
      <c r="F238" s="2">
        <v>3.15</v>
      </c>
      <c r="G238" s="2">
        <v>3.45</v>
      </c>
      <c r="H238" s="2">
        <v>3.4249999999999998</v>
      </c>
      <c r="I238" s="2">
        <v>3.3250000000000002</v>
      </c>
      <c r="J238" s="2">
        <v>3.3250000000000002</v>
      </c>
      <c r="K238" s="2">
        <v>3.3250000000000002</v>
      </c>
      <c r="L238">
        <v>2018</v>
      </c>
    </row>
    <row r="239" spans="1:12" x14ac:dyDescent="0.25">
      <c r="A239">
        <v>248</v>
      </c>
      <c r="B239">
        <v>2</v>
      </c>
      <c r="C239" t="s">
        <v>93</v>
      </c>
      <c r="D239" t="s">
        <v>7</v>
      </c>
      <c r="E239" t="s">
        <v>8</v>
      </c>
      <c r="F239" s="2"/>
      <c r="G239" s="2"/>
      <c r="H239" s="2"/>
      <c r="I239" s="2"/>
      <c r="J239" s="2"/>
      <c r="K239" s="2"/>
    </row>
    <row r="240" spans="1:12" x14ac:dyDescent="0.25">
      <c r="A240">
        <v>251</v>
      </c>
      <c r="B240">
        <v>2</v>
      </c>
      <c r="C240" t="s">
        <v>94</v>
      </c>
      <c r="D240" t="s">
        <v>7</v>
      </c>
      <c r="E240" t="s">
        <v>8</v>
      </c>
      <c r="F240" s="2"/>
      <c r="G240" s="2"/>
      <c r="H240" s="2"/>
      <c r="I240" s="2"/>
      <c r="J240" s="2"/>
      <c r="K240" s="2"/>
    </row>
    <row r="241" spans="1:12" x14ac:dyDescent="0.25">
      <c r="A241">
        <v>254</v>
      </c>
      <c r="B241">
        <v>2</v>
      </c>
      <c r="C241" t="s">
        <v>95</v>
      </c>
      <c r="D241" t="s">
        <v>7</v>
      </c>
      <c r="E241" t="s">
        <v>8</v>
      </c>
      <c r="F241" s="2"/>
      <c r="G241" s="2"/>
      <c r="H241" s="2"/>
      <c r="I241" s="2"/>
      <c r="J241" s="2"/>
      <c r="K241" s="2"/>
    </row>
    <row r="242" spans="1:12" x14ac:dyDescent="0.25">
      <c r="A242">
        <v>257</v>
      </c>
      <c r="B242">
        <v>2</v>
      </c>
      <c r="C242" t="s">
        <v>96</v>
      </c>
      <c r="D242" t="s">
        <v>7</v>
      </c>
      <c r="E242" t="s">
        <v>8</v>
      </c>
      <c r="F242" s="2"/>
      <c r="G242" s="2"/>
      <c r="H242" s="2"/>
      <c r="I242" s="2"/>
      <c r="J242" s="2"/>
      <c r="K242" s="2"/>
    </row>
    <row r="243" spans="1:12" x14ac:dyDescent="0.25">
      <c r="A243">
        <v>260</v>
      </c>
      <c r="B243">
        <v>2</v>
      </c>
      <c r="C243" t="s">
        <v>97</v>
      </c>
      <c r="D243" t="s">
        <v>7</v>
      </c>
      <c r="E243" t="s">
        <v>8</v>
      </c>
      <c r="F243" s="2">
        <v>7.9</v>
      </c>
      <c r="G243" s="2">
        <v>7.3</v>
      </c>
      <c r="H243" s="2">
        <v>7.1</v>
      </c>
      <c r="I243" s="2">
        <v>6.9</v>
      </c>
      <c r="J243" s="2">
        <v>6.9</v>
      </c>
      <c r="K243" s="2">
        <v>6.9</v>
      </c>
      <c r="L243">
        <v>2016</v>
      </c>
    </row>
    <row r="244" spans="1:12" x14ac:dyDescent="0.25">
      <c r="A244">
        <v>263</v>
      </c>
      <c r="B244">
        <v>2</v>
      </c>
      <c r="C244" t="s">
        <v>98</v>
      </c>
      <c r="D244" t="s">
        <v>7</v>
      </c>
      <c r="E244" t="s">
        <v>8</v>
      </c>
      <c r="F244" s="2">
        <v>4.3499999999999996</v>
      </c>
      <c r="G244" s="2">
        <v>3.883</v>
      </c>
      <c r="H244" s="2">
        <v>3.4209999999999998</v>
      </c>
      <c r="I244" s="2">
        <v>3.3290000000000002</v>
      </c>
      <c r="J244" s="2">
        <v>3.4849999999999999</v>
      </c>
      <c r="K244" s="2">
        <v>3.5640000000000001</v>
      </c>
      <c r="L244">
        <v>2018</v>
      </c>
    </row>
    <row r="245" spans="1:12" x14ac:dyDescent="0.25">
      <c r="A245">
        <v>266</v>
      </c>
      <c r="B245">
        <v>2</v>
      </c>
      <c r="C245" t="s">
        <v>99</v>
      </c>
      <c r="D245" t="s">
        <v>7</v>
      </c>
      <c r="E245" t="s">
        <v>8</v>
      </c>
      <c r="F245" s="2"/>
      <c r="G245" s="2"/>
      <c r="H245" s="2"/>
      <c r="I245" s="2"/>
      <c r="J245" s="2"/>
      <c r="K245" s="2"/>
    </row>
    <row r="246" spans="1:12" x14ac:dyDescent="0.25">
      <c r="A246">
        <v>269</v>
      </c>
      <c r="B246">
        <v>2</v>
      </c>
      <c r="C246" t="s">
        <v>100</v>
      </c>
      <c r="D246" t="s">
        <v>7</v>
      </c>
      <c r="E246" t="s">
        <v>8</v>
      </c>
      <c r="F246" s="2">
        <v>5.016</v>
      </c>
      <c r="G246" s="2">
        <v>4.226</v>
      </c>
      <c r="H246" s="2">
        <v>4.13</v>
      </c>
      <c r="I246" s="2">
        <v>4.1180000000000003</v>
      </c>
      <c r="J246" s="2">
        <v>4.01</v>
      </c>
      <c r="K246" s="2">
        <v>4.01</v>
      </c>
      <c r="L246">
        <v>2017</v>
      </c>
    </row>
    <row r="247" spans="1:12" x14ac:dyDescent="0.25">
      <c r="A247">
        <v>272</v>
      </c>
      <c r="B247">
        <v>2</v>
      </c>
      <c r="C247" t="s">
        <v>101</v>
      </c>
      <c r="D247" t="s">
        <v>7</v>
      </c>
      <c r="E247" t="s">
        <v>8</v>
      </c>
      <c r="F247" s="2">
        <v>7.5</v>
      </c>
      <c r="G247" s="2">
        <v>10</v>
      </c>
      <c r="H247" s="2">
        <v>10</v>
      </c>
      <c r="I247" s="2">
        <v>10</v>
      </c>
      <c r="J247" s="2">
        <v>9</v>
      </c>
      <c r="K247" s="2">
        <v>8.1</v>
      </c>
      <c r="L247">
        <v>2015</v>
      </c>
    </row>
    <row r="248" spans="1:12" x14ac:dyDescent="0.25">
      <c r="A248">
        <v>275</v>
      </c>
      <c r="B248">
        <v>2</v>
      </c>
      <c r="C248" t="s">
        <v>102</v>
      </c>
      <c r="D248" t="s">
        <v>7</v>
      </c>
      <c r="E248" t="s">
        <v>8</v>
      </c>
      <c r="F248" s="2"/>
      <c r="G248" s="2"/>
      <c r="H248" s="2"/>
      <c r="I248" s="2"/>
      <c r="J248" s="2"/>
      <c r="K248" s="2"/>
    </row>
    <row r="249" spans="1:12" x14ac:dyDescent="0.25">
      <c r="A249">
        <v>278</v>
      </c>
      <c r="B249">
        <v>2</v>
      </c>
      <c r="C249" t="s">
        <v>103</v>
      </c>
      <c r="D249" t="s">
        <v>7</v>
      </c>
      <c r="E249" t="s">
        <v>8</v>
      </c>
      <c r="F249" s="2">
        <v>9.7070000000000007</v>
      </c>
      <c r="G249" s="2">
        <v>9.9</v>
      </c>
      <c r="H249" s="2">
        <v>10.199999999999999</v>
      </c>
      <c r="I249" s="2">
        <v>9.8000000000000007</v>
      </c>
      <c r="J249" s="2">
        <v>9.23</v>
      </c>
      <c r="K249" s="2">
        <v>8.86</v>
      </c>
      <c r="L249">
        <v>2016</v>
      </c>
    </row>
    <row r="250" spans="1:12" x14ac:dyDescent="0.25">
      <c r="A250">
        <v>281</v>
      </c>
      <c r="B250">
        <v>2</v>
      </c>
      <c r="C250" t="s">
        <v>104</v>
      </c>
      <c r="D250" t="s">
        <v>7</v>
      </c>
      <c r="E250" t="s">
        <v>8</v>
      </c>
      <c r="F250" s="2"/>
      <c r="G250" s="2"/>
      <c r="H250" s="2"/>
      <c r="I250" s="2"/>
      <c r="J250" s="2"/>
      <c r="K250" s="2"/>
    </row>
    <row r="251" spans="1:12" x14ac:dyDescent="0.25">
      <c r="A251">
        <v>284</v>
      </c>
      <c r="B251">
        <v>2</v>
      </c>
      <c r="C251" t="s">
        <v>105</v>
      </c>
      <c r="D251" t="s">
        <v>7</v>
      </c>
      <c r="E251" t="s">
        <v>8</v>
      </c>
      <c r="F251" s="2">
        <v>4</v>
      </c>
      <c r="G251" s="2">
        <v>4</v>
      </c>
      <c r="H251" s="2">
        <v>4</v>
      </c>
      <c r="I251" s="2">
        <v>4</v>
      </c>
      <c r="J251" s="2">
        <v>4</v>
      </c>
      <c r="K251" s="2">
        <v>4</v>
      </c>
      <c r="L251">
        <v>2014</v>
      </c>
    </row>
    <row r="252" spans="1:12" x14ac:dyDescent="0.25">
      <c r="A252">
        <v>287</v>
      </c>
      <c r="B252">
        <v>2</v>
      </c>
      <c r="C252" t="s">
        <v>106</v>
      </c>
      <c r="D252" t="s">
        <v>7</v>
      </c>
      <c r="E252" t="s">
        <v>8</v>
      </c>
      <c r="F252" s="2"/>
      <c r="G252" s="2"/>
      <c r="H252" s="2"/>
      <c r="I252" s="2"/>
      <c r="J252" s="2"/>
      <c r="K252" s="2"/>
    </row>
    <row r="253" spans="1:12" x14ac:dyDescent="0.25">
      <c r="A253">
        <v>290</v>
      </c>
      <c r="B253">
        <v>2</v>
      </c>
      <c r="C253" t="s">
        <v>107</v>
      </c>
      <c r="D253" t="s">
        <v>7</v>
      </c>
      <c r="E253" t="s">
        <v>8</v>
      </c>
      <c r="F253" s="2"/>
      <c r="G253" s="2"/>
      <c r="H253" s="2"/>
      <c r="I253" s="2"/>
      <c r="J253" s="2"/>
      <c r="K253" s="2"/>
    </row>
    <row r="254" spans="1:12" x14ac:dyDescent="0.25">
      <c r="A254">
        <v>293</v>
      </c>
      <c r="B254">
        <v>2</v>
      </c>
      <c r="C254" t="s">
        <v>108</v>
      </c>
      <c r="D254" t="s">
        <v>7</v>
      </c>
      <c r="E254" t="s">
        <v>8</v>
      </c>
      <c r="F254" s="2"/>
      <c r="G254" s="2"/>
      <c r="H254" s="2"/>
      <c r="I254" s="2"/>
      <c r="J254" s="2"/>
      <c r="K254" s="2"/>
    </row>
    <row r="255" spans="1:12" x14ac:dyDescent="0.25">
      <c r="A255">
        <v>296</v>
      </c>
      <c r="B255">
        <v>2</v>
      </c>
      <c r="C255" t="s">
        <v>109</v>
      </c>
      <c r="D255" t="s">
        <v>7</v>
      </c>
      <c r="E255" t="s">
        <v>8</v>
      </c>
      <c r="F255" s="2">
        <v>5.9569999999999999</v>
      </c>
      <c r="G255" s="2">
        <v>6.1970000000000001</v>
      </c>
      <c r="H255" s="2">
        <v>6.4059999999999997</v>
      </c>
      <c r="I255" s="2">
        <v>15.167999999999999</v>
      </c>
      <c r="J255" s="2">
        <v>23.408000000000001</v>
      </c>
      <c r="K255" s="2">
        <v>22.228999999999999</v>
      </c>
      <c r="L255">
        <v>2017</v>
      </c>
    </row>
    <row r="256" spans="1:12" x14ac:dyDescent="0.25">
      <c r="A256">
        <v>299</v>
      </c>
      <c r="B256">
        <v>2</v>
      </c>
      <c r="C256" t="s">
        <v>110</v>
      </c>
      <c r="D256" t="s">
        <v>7</v>
      </c>
      <c r="E256" t="s">
        <v>8</v>
      </c>
      <c r="F256" s="2"/>
      <c r="G256" s="2"/>
      <c r="H256" s="2"/>
      <c r="I256" s="2"/>
      <c r="J256" s="2"/>
      <c r="K256" s="2"/>
    </row>
    <row r="257" spans="1:12" x14ac:dyDescent="0.25">
      <c r="A257">
        <v>302</v>
      </c>
      <c r="B257">
        <v>2</v>
      </c>
      <c r="C257" t="s">
        <v>111</v>
      </c>
      <c r="D257" t="s">
        <v>7</v>
      </c>
      <c r="E257" t="s">
        <v>8</v>
      </c>
      <c r="F257" s="2">
        <v>9</v>
      </c>
      <c r="G257" s="2">
        <v>13.375</v>
      </c>
      <c r="H257" s="2">
        <v>17.462</v>
      </c>
      <c r="I257" s="2">
        <v>22.562000000000001</v>
      </c>
      <c r="J257" s="2" t="s">
        <v>18</v>
      </c>
      <c r="K257" s="2" t="s">
        <v>18</v>
      </c>
      <c r="L257">
        <v>2018</v>
      </c>
    </row>
    <row r="258" spans="1:12" x14ac:dyDescent="0.25">
      <c r="A258">
        <v>305</v>
      </c>
      <c r="B258">
        <v>2</v>
      </c>
      <c r="C258" t="s">
        <v>112</v>
      </c>
      <c r="D258" t="s">
        <v>7</v>
      </c>
      <c r="E258" t="s">
        <v>8</v>
      </c>
      <c r="F258" s="2">
        <v>26.05</v>
      </c>
      <c r="G258" s="2">
        <v>23.75</v>
      </c>
      <c r="H258" s="2">
        <v>22.375</v>
      </c>
      <c r="I258" s="2">
        <v>19.399999999999999</v>
      </c>
      <c r="J258" s="2">
        <v>18.885999999999999</v>
      </c>
      <c r="K258" s="2">
        <v>18.422999999999998</v>
      </c>
      <c r="L258">
        <v>2018</v>
      </c>
    </row>
    <row r="259" spans="1:12" x14ac:dyDescent="0.25">
      <c r="A259">
        <v>308</v>
      </c>
      <c r="B259">
        <v>2</v>
      </c>
      <c r="C259" t="s">
        <v>113</v>
      </c>
      <c r="D259" t="s">
        <v>7</v>
      </c>
      <c r="E259" t="s">
        <v>8</v>
      </c>
      <c r="F259" s="2"/>
      <c r="G259" s="2"/>
      <c r="H259" s="2"/>
      <c r="I259" s="2"/>
      <c r="J259" s="2"/>
      <c r="K259" s="2"/>
    </row>
    <row r="260" spans="1:12" x14ac:dyDescent="0.25">
      <c r="A260">
        <v>311</v>
      </c>
      <c r="B260">
        <v>2</v>
      </c>
      <c r="C260" t="s">
        <v>114</v>
      </c>
      <c r="D260" t="s">
        <v>7</v>
      </c>
      <c r="E260" t="s">
        <v>8</v>
      </c>
      <c r="F260" s="2">
        <v>5.9</v>
      </c>
      <c r="G260" s="2">
        <v>5.9580000000000002</v>
      </c>
      <c r="H260" s="2">
        <v>6.0179999999999998</v>
      </c>
      <c r="I260" s="2">
        <v>6.0789999999999997</v>
      </c>
      <c r="J260" s="2">
        <v>6.14</v>
      </c>
      <c r="K260" s="2">
        <v>6.202</v>
      </c>
      <c r="L260">
        <v>2015</v>
      </c>
    </row>
    <row r="261" spans="1:12" x14ac:dyDescent="0.25">
      <c r="A261">
        <v>314</v>
      </c>
      <c r="B261">
        <v>2</v>
      </c>
      <c r="C261" t="s">
        <v>115</v>
      </c>
      <c r="D261" t="s">
        <v>7</v>
      </c>
      <c r="E261" t="s">
        <v>8</v>
      </c>
      <c r="F261" s="2"/>
      <c r="G261" s="2"/>
      <c r="H261" s="2"/>
      <c r="I261" s="2"/>
      <c r="J261" s="2"/>
      <c r="K261" s="2"/>
    </row>
    <row r="262" spans="1:12" x14ac:dyDescent="0.25">
      <c r="A262">
        <v>317</v>
      </c>
      <c r="B262">
        <v>2</v>
      </c>
      <c r="C262" t="s">
        <v>116</v>
      </c>
      <c r="D262" t="s">
        <v>7</v>
      </c>
      <c r="E262" t="s">
        <v>8</v>
      </c>
      <c r="F262" s="2">
        <v>5.0519999999999996</v>
      </c>
      <c r="G262" s="2">
        <v>5.4939999999999998</v>
      </c>
      <c r="H262" s="2">
        <v>6</v>
      </c>
      <c r="I262" s="2">
        <v>6.4130000000000003</v>
      </c>
      <c r="J262" s="2">
        <v>6.1150000000000002</v>
      </c>
      <c r="K262" s="2">
        <v>6.0449999999999999</v>
      </c>
      <c r="L262">
        <v>2017</v>
      </c>
    </row>
    <row r="263" spans="1:12" x14ac:dyDescent="0.25">
      <c r="A263">
        <v>320</v>
      </c>
      <c r="B263">
        <v>2</v>
      </c>
      <c r="C263" t="s">
        <v>117</v>
      </c>
      <c r="D263" t="s">
        <v>7</v>
      </c>
      <c r="E263" t="s">
        <v>8</v>
      </c>
      <c r="F263" s="2"/>
      <c r="G263" s="2"/>
      <c r="H263" s="2"/>
      <c r="I263" s="2"/>
      <c r="J263" s="2"/>
      <c r="K263" s="2"/>
    </row>
    <row r="264" spans="1:12" x14ac:dyDescent="0.25">
      <c r="A264">
        <v>323</v>
      </c>
      <c r="B264">
        <v>2</v>
      </c>
      <c r="C264" t="s">
        <v>118</v>
      </c>
      <c r="D264" t="s">
        <v>7</v>
      </c>
      <c r="E264" t="s">
        <v>8</v>
      </c>
      <c r="F264" s="2">
        <v>5.351</v>
      </c>
      <c r="G264" s="2">
        <v>5.9980000000000002</v>
      </c>
      <c r="H264" s="2">
        <v>5.2009999999999996</v>
      </c>
      <c r="I264" s="2">
        <v>5.5570000000000004</v>
      </c>
      <c r="J264" s="2">
        <v>5.7480000000000002</v>
      </c>
      <c r="K264" s="2">
        <v>5.77</v>
      </c>
      <c r="L264">
        <v>2017</v>
      </c>
    </row>
    <row r="265" spans="1:12" x14ac:dyDescent="0.25">
      <c r="A265">
        <v>326</v>
      </c>
      <c r="B265">
        <v>2</v>
      </c>
      <c r="C265" t="s">
        <v>119</v>
      </c>
      <c r="D265" t="s">
        <v>7</v>
      </c>
      <c r="E265" t="s">
        <v>8</v>
      </c>
      <c r="F265" s="2">
        <v>6.49</v>
      </c>
      <c r="G265" s="2">
        <v>6.742</v>
      </c>
      <c r="H265" s="2">
        <v>6.8760000000000003</v>
      </c>
      <c r="I265" s="2">
        <v>6.7</v>
      </c>
      <c r="J265" s="2">
        <v>6.5789999999999997</v>
      </c>
      <c r="K265" s="2">
        <v>6.49</v>
      </c>
      <c r="L265">
        <v>2017</v>
      </c>
    </row>
    <row r="266" spans="1:12" x14ac:dyDescent="0.25">
      <c r="A266">
        <v>329</v>
      </c>
      <c r="B266">
        <v>2</v>
      </c>
      <c r="C266" t="s">
        <v>120</v>
      </c>
      <c r="D266" t="s">
        <v>7</v>
      </c>
      <c r="E266" t="s">
        <v>8</v>
      </c>
      <c r="F266" s="2">
        <v>6.2750000000000004</v>
      </c>
      <c r="G266" s="2">
        <v>5.4749999999999996</v>
      </c>
      <c r="H266" s="2">
        <v>5.7249999999999996</v>
      </c>
      <c r="I266" s="2">
        <v>5.3250000000000002</v>
      </c>
      <c r="J266" s="2">
        <v>5.4749999999999996</v>
      </c>
      <c r="K266" s="2">
        <v>5.42</v>
      </c>
      <c r="L266">
        <v>2017</v>
      </c>
    </row>
    <row r="267" spans="1:12" x14ac:dyDescent="0.25">
      <c r="A267">
        <v>332</v>
      </c>
      <c r="B267">
        <v>2</v>
      </c>
      <c r="C267" t="s">
        <v>121</v>
      </c>
      <c r="D267" t="s">
        <v>7</v>
      </c>
      <c r="E267" t="s">
        <v>8</v>
      </c>
      <c r="F267" s="2">
        <v>7.4989999999999997</v>
      </c>
      <c r="G267" s="2">
        <v>6.1609999999999996</v>
      </c>
      <c r="H267" s="2">
        <v>4.8879999999999999</v>
      </c>
      <c r="I267" s="2">
        <v>3.79</v>
      </c>
      <c r="J267" s="2">
        <v>3.5779999999999998</v>
      </c>
      <c r="K267" s="2">
        <v>3.4860000000000002</v>
      </c>
      <c r="L267">
        <v>2018</v>
      </c>
    </row>
    <row r="268" spans="1:12" x14ac:dyDescent="0.25">
      <c r="A268">
        <v>335</v>
      </c>
      <c r="B268">
        <v>2</v>
      </c>
      <c r="C268" t="s">
        <v>122</v>
      </c>
      <c r="D268" t="s">
        <v>7</v>
      </c>
      <c r="E268" t="s">
        <v>8</v>
      </c>
      <c r="F268" s="2"/>
      <c r="G268" s="2"/>
      <c r="H268" s="2"/>
      <c r="I268" s="2"/>
      <c r="J268" s="2"/>
      <c r="K268" s="2"/>
    </row>
    <row r="269" spans="1:12" x14ac:dyDescent="0.25">
      <c r="A269">
        <v>338</v>
      </c>
      <c r="B269">
        <v>2</v>
      </c>
      <c r="C269" t="s">
        <v>123</v>
      </c>
      <c r="D269" t="s">
        <v>7</v>
      </c>
      <c r="E269" t="s">
        <v>8</v>
      </c>
      <c r="F269" s="2">
        <v>6.8120000000000003</v>
      </c>
      <c r="G269" s="2">
        <v>5.9020000000000001</v>
      </c>
      <c r="H269" s="2">
        <v>4.9269999999999996</v>
      </c>
      <c r="I269" s="2">
        <v>4.1669999999999998</v>
      </c>
      <c r="J269" s="2">
        <v>4.8</v>
      </c>
      <c r="K269" s="2">
        <v>4.9000000000000004</v>
      </c>
      <c r="L269">
        <v>2018</v>
      </c>
    </row>
    <row r="270" spans="1:12" x14ac:dyDescent="0.25">
      <c r="A270">
        <v>341</v>
      </c>
      <c r="B270">
        <v>2</v>
      </c>
      <c r="C270" t="s">
        <v>124</v>
      </c>
      <c r="D270" t="s">
        <v>7</v>
      </c>
      <c r="E270" t="s">
        <v>8</v>
      </c>
      <c r="F270" s="2">
        <v>5.5750000000000002</v>
      </c>
      <c r="G270" s="2">
        <v>5.5250000000000004</v>
      </c>
      <c r="H270" s="2">
        <v>5.2</v>
      </c>
      <c r="I270" s="2">
        <v>4.8</v>
      </c>
      <c r="J270" s="2">
        <v>4.8</v>
      </c>
      <c r="K270" s="2">
        <v>4.7</v>
      </c>
      <c r="L270">
        <v>2018</v>
      </c>
    </row>
    <row r="271" spans="1:12" x14ac:dyDescent="0.25">
      <c r="A271">
        <v>344</v>
      </c>
      <c r="B271">
        <v>2</v>
      </c>
      <c r="C271" t="s">
        <v>125</v>
      </c>
      <c r="D271" t="s">
        <v>7</v>
      </c>
      <c r="E271" t="s">
        <v>8</v>
      </c>
      <c r="F271" s="2"/>
      <c r="G271" s="2"/>
      <c r="H271" s="2"/>
      <c r="I271" s="2"/>
      <c r="J271" s="2"/>
      <c r="K271" s="2"/>
    </row>
    <row r="272" spans="1:12" x14ac:dyDescent="0.25">
      <c r="A272">
        <v>347</v>
      </c>
      <c r="B272">
        <v>2</v>
      </c>
      <c r="C272" t="s">
        <v>126</v>
      </c>
      <c r="D272" t="s">
        <v>7</v>
      </c>
      <c r="E272" t="s">
        <v>8</v>
      </c>
      <c r="F272" s="2"/>
      <c r="G272" s="2"/>
      <c r="H272" s="2"/>
      <c r="I272" s="2"/>
      <c r="J272" s="2"/>
      <c r="K272" s="2"/>
    </row>
    <row r="273" spans="1:12" x14ac:dyDescent="0.25">
      <c r="A273">
        <v>350</v>
      </c>
      <c r="B273">
        <v>2</v>
      </c>
      <c r="C273" t="s">
        <v>127</v>
      </c>
      <c r="D273" t="s">
        <v>7</v>
      </c>
      <c r="E273" t="s">
        <v>8</v>
      </c>
      <c r="F273" s="2">
        <v>13.433</v>
      </c>
      <c r="G273" s="2">
        <v>13.416</v>
      </c>
      <c r="H273" s="2">
        <v>13.472</v>
      </c>
      <c r="I273" s="2" t="s">
        <v>18</v>
      </c>
      <c r="J273" s="2" t="s">
        <v>18</v>
      </c>
      <c r="K273" s="2" t="s">
        <v>18</v>
      </c>
      <c r="L273">
        <v>2017</v>
      </c>
    </row>
    <row r="274" spans="1:12" x14ac:dyDescent="0.25">
      <c r="A274">
        <v>353</v>
      </c>
      <c r="B274">
        <v>2</v>
      </c>
      <c r="C274" t="s">
        <v>128</v>
      </c>
      <c r="D274" t="s">
        <v>7</v>
      </c>
      <c r="E274" t="s">
        <v>8</v>
      </c>
      <c r="F274" s="2">
        <v>5.5910000000000002</v>
      </c>
      <c r="G274" s="2">
        <v>5.6</v>
      </c>
      <c r="H274" s="2">
        <v>6</v>
      </c>
      <c r="I274" s="2" t="s">
        <v>18</v>
      </c>
      <c r="J274" s="2" t="s">
        <v>18</v>
      </c>
      <c r="K274" s="2" t="s">
        <v>18</v>
      </c>
      <c r="L274">
        <v>2018</v>
      </c>
    </row>
    <row r="275" spans="1:12" x14ac:dyDescent="0.25">
      <c r="A275">
        <v>356</v>
      </c>
      <c r="B275">
        <v>2</v>
      </c>
      <c r="C275" t="s">
        <v>129</v>
      </c>
      <c r="D275" t="s">
        <v>7</v>
      </c>
      <c r="E275" t="s">
        <v>8</v>
      </c>
      <c r="F275" s="2"/>
      <c r="G275" s="2"/>
      <c r="H275" s="2"/>
      <c r="I275" s="2"/>
      <c r="J275" s="2"/>
      <c r="K275" s="2"/>
    </row>
    <row r="276" spans="1:12" x14ac:dyDescent="0.25">
      <c r="A276">
        <v>359</v>
      </c>
      <c r="B276">
        <v>2</v>
      </c>
      <c r="C276" t="s">
        <v>130</v>
      </c>
      <c r="D276" t="s">
        <v>7</v>
      </c>
      <c r="E276" t="s">
        <v>8</v>
      </c>
      <c r="F276" s="2">
        <v>18.231000000000002</v>
      </c>
      <c r="G276" s="2">
        <v>15.917</v>
      </c>
      <c r="H276" s="2">
        <v>14.051</v>
      </c>
      <c r="I276" s="2">
        <v>13.742000000000001</v>
      </c>
      <c r="J276" s="2">
        <v>13.449</v>
      </c>
      <c r="K276" s="2">
        <v>13.16</v>
      </c>
      <c r="L276">
        <v>2017</v>
      </c>
    </row>
    <row r="277" spans="1:12" x14ac:dyDescent="0.25">
      <c r="A277">
        <v>362</v>
      </c>
      <c r="B277">
        <v>2</v>
      </c>
      <c r="C277" t="s">
        <v>131</v>
      </c>
      <c r="D277" t="s">
        <v>7</v>
      </c>
      <c r="E277" t="s">
        <v>8</v>
      </c>
      <c r="F277" s="2">
        <v>2.6840000000000002</v>
      </c>
      <c r="G277" s="2">
        <v>2.6840000000000002</v>
      </c>
      <c r="H277" s="2">
        <v>3</v>
      </c>
      <c r="I277" s="2">
        <v>3</v>
      </c>
      <c r="J277" s="2">
        <v>3</v>
      </c>
      <c r="K277" s="2">
        <v>3</v>
      </c>
      <c r="L277">
        <v>2015</v>
      </c>
    </row>
    <row r="278" spans="1:12" x14ac:dyDescent="0.25">
      <c r="A278">
        <v>365</v>
      </c>
      <c r="B278">
        <v>2</v>
      </c>
      <c r="C278" t="s">
        <v>132</v>
      </c>
      <c r="D278" t="s">
        <v>7</v>
      </c>
      <c r="E278" t="s">
        <v>8</v>
      </c>
      <c r="F278" s="2"/>
      <c r="G278" s="2"/>
      <c r="H278" s="2"/>
      <c r="I278" s="2"/>
      <c r="J278" s="2"/>
      <c r="K278" s="2"/>
    </row>
    <row r="279" spans="1:12" x14ac:dyDescent="0.25">
      <c r="A279">
        <v>368</v>
      </c>
      <c r="B279">
        <v>2</v>
      </c>
      <c r="C279" t="s">
        <v>133</v>
      </c>
      <c r="D279" t="s">
        <v>7</v>
      </c>
      <c r="E279" t="s">
        <v>8</v>
      </c>
      <c r="F279" s="2"/>
      <c r="G279" s="2"/>
      <c r="H279" s="2"/>
      <c r="I279" s="2"/>
      <c r="J279" s="2"/>
      <c r="K279" s="2"/>
    </row>
    <row r="280" spans="1:12" x14ac:dyDescent="0.25">
      <c r="A280">
        <v>371</v>
      </c>
      <c r="B280">
        <v>2</v>
      </c>
      <c r="C280" t="s">
        <v>134</v>
      </c>
      <c r="D280" t="s">
        <v>7</v>
      </c>
      <c r="E280" t="s">
        <v>8</v>
      </c>
      <c r="F280" s="2"/>
      <c r="G280" s="2"/>
      <c r="H280" s="2"/>
      <c r="I280" s="2"/>
      <c r="J280" s="2"/>
      <c r="K280" s="2"/>
    </row>
    <row r="281" spans="1:12" x14ac:dyDescent="0.25">
      <c r="A281">
        <v>374</v>
      </c>
      <c r="B281">
        <v>2</v>
      </c>
      <c r="C281" t="s">
        <v>135</v>
      </c>
      <c r="D281" t="s">
        <v>7</v>
      </c>
      <c r="E281" t="s">
        <v>8</v>
      </c>
      <c r="F281" s="2">
        <v>25.35</v>
      </c>
      <c r="G281" s="2">
        <v>26.725000000000001</v>
      </c>
      <c r="H281" s="2">
        <v>27.45</v>
      </c>
      <c r="I281" s="2">
        <v>27.125</v>
      </c>
      <c r="J281" s="2">
        <v>27.527000000000001</v>
      </c>
      <c r="K281" s="2">
        <v>27.835999999999999</v>
      </c>
      <c r="L281">
        <v>2017</v>
      </c>
    </row>
    <row r="282" spans="1:12" x14ac:dyDescent="0.25">
      <c r="A282">
        <v>377</v>
      </c>
      <c r="B282">
        <v>2</v>
      </c>
      <c r="C282" t="s">
        <v>136</v>
      </c>
      <c r="D282" t="s">
        <v>7</v>
      </c>
      <c r="E282" t="s">
        <v>8</v>
      </c>
      <c r="F282" s="2"/>
      <c r="G282" s="2"/>
      <c r="H282" s="2"/>
      <c r="I282" s="2"/>
      <c r="J282" s="2"/>
      <c r="K282" s="2"/>
    </row>
    <row r="283" spans="1:12" x14ac:dyDescent="0.25">
      <c r="A283">
        <v>380</v>
      </c>
      <c r="B283">
        <v>2</v>
      </c>
      <c r="C283" t="s">
        <v>137</v>
      </c>
      <c r="D283" t="s">
        <v>7</v>
      </c>
      <c r="E283" t="s">
        <v>8</v>
      </c>
      <c r="F283" s="2">
        <v>4.7</v>
      </c>
      <c r="G283" s="2">
        <v>4.4000000000000004</v>
      </c>
      <c r="H283" s="2">
        <v>4.4000000000000004</v>
      </c>
      <c r="I283" s="2">
        <v>4.4000000000000004</v>
      </c>
      <c r="J283" s="2">
        <v>4.4000000000000004</v>
      </c>
      <c r="K283" s="2">
        <v>4.4000000000000004</v>
      </c>
      <c r="L283">
        <v>2017</v>
      </c>
    </row>
    <row r="284" spans="1:12" x14ac:dyDescent="0.25">
      <c r="A284">
        <v>383</v>
      </c>
      <c r="B284">
        <v>2</v>
      </c>
      <c r="C284" t="s">
        <v>138</v>
      </c>
      <c r="D284" t="s">
        <v>7</v>
      </c>
      <c r="E284" t="s">
        <v>8</v>
      </c>
      <c r="F284" s="2"/>
      <c r="G284" s="2"/>
      <c r="H284" s="2"/>
      <c r="I284" s="2"/>
      <c r="J284" s="2"/>
      <c r="K284" s="2"/>
    </row>
    <row r="285" spans="1:12" x14ac:dyDescent="0.25">
      <c r="A285">
        <v>386</v>
      </c>
      <c r="B285">
        <v>2</v>
      </c>
      <c r="C285" t="s">
        <v>139</v>
      </c>
      <c r="D285" t="s">
        <v>7</v>
      </c>
      <c r="E285" t="s">
        <v>8</v>
      </c>
      <c r="F285" s="2"/>
      <c r="G285" s="2"/>
      <c r="H285" s="2"/>
      <c r="I285" s="2"/>
      <c r="J285" s="2"/>
      <c r="K285" s="2"/>
    </row>
    <row r="286" spans="1:12" x14ac:dyDescent="0.25">
      <c r="A286">
        <v>389</v>
      </c>
      <c r="B286">
        <v>2</v>
      </c>
      <c r="C286" t="s">
        <v>140</v>
      </c>
      <c r="D286" t="s">
        <v>7</v>
      </c>
      <c r="E286" t="s">
        <v>8</v>
      </c>
      <c r="F286" s="2"/>
      <c r="G286" s="2"/>
      <c r="H286" s="2"/>
      <c r="I286" s="2"/>
      <c r="J286" s="2"/>
      <c r="K286" s="2"/>
    </row>
    <row r="287" spans="1:12" x14ac:dyDescent="0.25">
      <c r="A287">
        <v>392</v>
      </c>
      <c r="B287">
        <v>2</v>
      </c>
      <c r="C287" t="s">
        <v>141</v>
      </c>
      <c r="D287" t="s">
        <v>7</v>
      </c>
      <c r="E287" t="s">
        <v>8</v>
      </c>
      <c r="F287" s="2">
        <v>21.6</v>
      </c>
      <c r="G287" s="2">
        <v>20.6</v>
      </c>
      <c r="H287" s="2">
        <v>19.600000000000001</v>
      </c>
      <c r="I287" s="2">
        <v>19.5</v>
      </c>
      <c r="J287" s="2">
        <v>21.4</v>
      </c>
      <c r="K287" s="2">
        <v>20.9</v>
      </c>
      <c r="L287">
        <v>2011</v>
      </c>
    </row>
    <row r="288" spans="1:12" x14ac:dyDescent="0.25">
      <c r="A288">
        <v>395</v>
      </c>
      <c r="B288">
        <v>2</v>
      </c>
      <c r="C288" t="s">
        <v>142</v>
      </c>
      <c r="D288" t="s">
        <v>7</v>
      </c>
      <c r="E288" t="s">
        <v>8</v>
      </c>
      <c r="F288" s="2">
        <v>7.2</v>
      </c>
      <c r="G288" s="2">
        <v>9.6999999999999993</v>
      </c>
      <c r="H288" s="2">
        <v>8</v>
      </c>
      <c r="I288" s="2">
        <v>7.5</v>
      </c>
      <c r="J288" s="2">
        <v>6.95</v>
      </c>
      <c r="K288" s="2">
        <v>6.3250000000000002</v>
      </c>
      <c r="L288">
        <v>2016</v>
      </c>
    </row>
    <row r="289" spans="1:12" x14ac:dyDescent="0.25">
      <c r="A289">
        <v>398</v>
      </c>
      <c r="B289">
        <v>2</v>
      </c>
      <c r="C289" t="s">
        <v>143</v>
      </c>
      <c r="D289" t="s">
        <v>7</v>
      </c>
      <c r="E289" t="s">
        <v>8</v>
      </c>
      <c r="F289" s="2" t="s">
        <v>18</v>
      </c>
      <c r="G289" s="2" t="s">
        <v>18</v>
      </c>
      <c r="H289" s="2" t="s">
        <v>18</v>
      </c>
      <c r="I289" s="2" t="s">
        <v>18</v>
      </c>
      <c r="J289" s="2" t="s">
        <v>18</v>
      </c>
      <c r="K289" s="2" t="s">
        <v>18</v>
      </c>
      <c r="L289">
        <v>2010</v>
      </c>
    </row>
    <row r="290" spans="1:12" x14ac:dyDescent="0.25">
      <c r="A290">
        <v>401</v>
      </c>
      <c r="B290">
        <v>2</v>
      </c>
      <c r="C290" t="s">
        <v>144</v>
      </c>
      <c r="D290" t="s">
        <v>7</v>
      </c>
      <c r="E290" t="s">
        <v>8</v>
      </c>
      <c r="F290" s="2" t="s">
        <v>18</v>
      </c>
      <c r="G290" s="2" t="s">
        <v>18</v>
      </c>
      <c r="H290" s="2" t="s">
        <v>18</v>
      </c>
      <c r="I290" s="2" t="s">
        <v>18</v>
      </c>
      <c r="J290" s="2" t="s">
        <v>18</v>
      </c>
      <c r="K290" s="2" t="s">
        <v>18</v>
      </c>
    </row>
    <row r="291" spans="1:12" x14ac:dyDescent="0.25">
      <c r="A291">
        <v>404</v>
      </c>
      <c r="B291">
        <v>2</v>
      </c>
      <c r="C291" t="s">
        <v>145</v>
      </c>
      <c r="D291" t="s">
        <v>7</v>
      </c>
      <c r="E291" t="s">
        <v>8</v>
      </c>
      <c r="F291" s="2"/>
      <c r="G291" s="2"/>
      <c r="H291" s="2"/>
      <c r="I291" s="2"/>
      <c r="J291" s="2"/>
      <c r="K291" s="2"/>
    </row>
    <row r="292" spans="1:12" x14ac:dyDescent="0.25">
      <c r="A292">
        <v>407</v>
      </c>
      <c r="B292">
        <v>2</v>
      </c>
      <c r="C292" t="s">
        <v>146</v>
      </c>
      <c r="D292" t="s">
        <v>7</v>
      </c>
      <c r="E292" t="s">
        <v>8</v>
      </c>
      <c r="F292" s="2">
        <v>0.9</v>
      </c>
      <c r="G292" s="2">
        <v>1</v>
      </c>
      <c r="H292" s="2">
        <v>1.2</v>
      </c>
      <c r="I292" s="2">
        <v>1.2</v>
      </c>
      <c r="J292" s="2">
        <v>1.2</v>
      </c>
      <c r="K292" s="2">
        <v>1.2</v>
      </c>
      <c r="L292">
        <v>2017</v>
      </c>
    </row>
    <row r="293" spans="1:12" x14ac:dyDescent="0.25">
      <c r="A293">
        <v>410</v>
      </c>
      <c r="B293">
        <v>2</v>
      </c>
      <c r="C293" t="s">
        <v>147</v>
      </c>
      <c r="D293" t="s">
        <v>7</v>
      </c>
      <c r="E293" t="s">
        <v>8</v>
      </c>
      <c r="F293" s="2"/>
      <c r="G293" s="2"/>
      <c r="H293" s="2"/>
      <c r="I293" s="2"/>
      <c r="J293" s="2"/>
      <c r="K293" s="2"/>
    </row>
    <row r="294" spans="1:12" x14ac:dyDescent="0.25">
      <c r="A294">
        <v>413</v>
      </c>
      <c r="B294">
        <v>2</v>
      </c>
      <c r="C294" t="s">
        <v>148</v>
      </c>
      <c r="D294" t="s">
        <v>7</v>
      </c>
      <c r="E294" t="s">
        <v>8</v>
      </c>
      <c r="F294" s="2"/>
      <c r="G294" s="2"/>
      <c r="H294" s="2"/>
      <c r="I294" s="2"/>
      <c r="J294" s="2"/>
      <c r="K294" s="2"/>
    </row>
    <row r="295" spans="1:12" x14ac:dyDescent="0.25">
      <c r="A295">
        <v>416</v>
      </c>
      <c r="B295">
        <v>2</v>
      </c>
      <c r="C295" t="s">
        <v>149</v>
      </c>
      <c r="D295" t="s">
        <v>7</v>
      </c>
      <c r="E295" t="s">
        <v>8</v>
      </c>
      <c r="F295" s="2"/>
      <c r="G295" s="2"/>
      <c r="H295" s="2"/>
      <c r="I295" s="2"/>
      <c r="J295" s="2"/>
      <c r="K295" s="2"/>
    </row>
    <row r="296" spans="1:12" x14ac:dyDescent="0.25">
      <c r="A296">
        <v>419</v>
      </c>
      <c r="B296">
        <v>2</v>
      </c>
      <c r="C296" t="s">
        <v>150</v>
      </c>
      <c r="D296" t="s">
        <v>7</v>
      </c>
      <c r="E296" t="s">
        <v>8</v>
      </c>
      <c r="F296" s="2">
        <v>3.4249999999999998</v>
      </c>
      <c r="G296" s="2">
        <v>3.95</v>
      </c>
      <c r="H296" s="2">
        <v>4.8250000000000002</v>
      </c>
      <c r="I296" s="2">
        <v>4.9050000000000002</v>
      </c>
      <c r="J296" s="2">
        <v>4.8250000000000002</v>
      </c>
      <c r="K296" s="2">
        <v>4.7450000000000001</v>
      </c>
      <c r="L296">
        <v>2017</v>
      </c>
    </row>
    <row r="297" spans="1:12" x14ac:dyDescent="0.25">
      <c r="A297">
        <v>422</v>
      </c>
      <c r="B297">
        <v>2</v>
      </c>
      <c r="C297" t="s">
        <v>151</v>
      </c>
      <c r="D297" t="s">
        <v>7</v>
      </c>
      <c r="E297" t="s">
        <v>8</v>
      </c>
      <c r="F297" s="2">
        <v>15.39</v>
      </c>
      <c r="G297" s="2">
        <v>15.544</v>
      </c>
      <c r="H297" s="2">
        <v>15.513</v>
      </c>
      <c r="I297" s="2">
        <v>15.612</v>
      </c>
      <c r="J297" s="2" t="s">
        <v>18</v>
      </c>
      <c r="K297" s="2" t="s">
        <v>18</v>
      </c>
      <c r="L297">
        <v>2016</v>
      </c>
    </row>
    <row r="298" spans="1:12" x14ac:dyDescent="0.25">
      <c r="A298">
        <v>425</v>
      </c>
      <c r="B298">
        <v>2</v>
      </c>
      <c r="C298" t="s">
        <v>152</v>
      </c>
      <c r="D298" t="s">
        <v>7</v>
      </c>
      <c r="E298" t="s">
        <v>8</v>
      </c>
      <c r="F298" s="2">
        <v>10.279</v>
      </c>
      <c r="G298" s="2">
        <v>10.907</v>
      </c>
      <c r="H298" s="2">
        <v>10.904</v>
      </c>
      <c r="I298" s="2">
        <v>10.955</v>
      </c>
      <c r="J298" s="2">
        <v>12.702999999999999</v>
      </c>
      <c r="K298" s="2">
        <v>11.419</v>
      </c>
      <c r="L298">
        <v>2018</v>
      </c>
    </row>
    <row r="299" spans="1:12" x14ac:dyDescent="0.25">
      <c r="A299">
        <v>428</v>
      </c>
      <c r="B299">
        <v>2</v>
      </c>
      <c r="C299" t="s">
        <v>153</v>
      </c>
      <c r="D299" t="s">
        <v>7</v>
      </c>
      <c r="E299" t="s">
        <v>8</v>
      </c>
      <c r="F299" s="2"/>
      <c r="G299" s="2"/>
      <c r="H299" s="2"/>
      <c r="I299" s="2"/>
      <c r="J299" s="2"/>
      <c r="K299" s="2"/>
    </row>
    <row r="300" spans="1:12" x14ac:dyDescent="0.25">
      <c r="A300">
        <v>431</v>
      </c>
      <c r="B300">
        <v>2</v>
      </c>
      <c r="C300" t="s">
        <v>154</v>
      </c>
      <c r="D300" t="s">
        <v>7</v>
      </c>
      <c r="E300" t="s">
        <v>8</v>
      </c>
      <c r="F300" s="2"/>
      <c r="G300" s="2"/>
      <c r="H300" s="2"/>
      <c r="I300" s="2"/>
      <c r="J300" s="2"/>
      <c r="K300" s="2"/>
    </row>
    <row r="301" spans="1:12" x14ac:dyDescent="0.25">
      <c r="A301">
        <v>434</v>
      </c>
      <c r="B301">
        <v>2</v>
      </c>
      <c r="C301" t="s">
        <v>155</v>
      </c>
      <c r="D301" t="s">
        <v>7</v>
      </c>
      <c r="E301" t="s">
        <v>8</v>
      </c>
      <c r="F301" s="2"/>
      <c r="G301" s="2"/>
      <c r="H301" s="2"/>
      <c r="I301" s="2"/>
      <c r="J301" s="2"/>
      <c r="K301" s="2"/>
    </row>
    <row r="302" spans="1:12" x14ac:dyDescent="0.25">
      <c r="A302">
        <v>437</v>
      </c>
      <c r="B302">
        <v>2</v>
      </c>
      <c r="C302" t="s">
        <v>156</v>
      </c>
      <c r="D302" t="s">
        <v>7</v>
      </c>
      <c r="E302" t="s">
        <v>8</v>
      </c>
      <c r="F302" s="2">
        <v>9.1430000000000007</v>
      </c>
      <c r="G302" s="2">
        <v>9.4499999999999993</v>
      </c>
      <c r="H302" s="2">
        <v>9.65</v>
      </c>
      <c r="I302" s="2">
        <v>9.0280000000000005</v>
      </c>
      <c r="J302" s="2">
        <v>8.5229999999999997</v>
      </c>
      <c r="K302" s="2">
        <v>8.06</v>
      </c>
      <c r="L302">
        <v>2017</v>
      </c>
    </row>
    <row r="303" spans="1:12" x14ac:dyDescent="0.25">
      <c r="A303">
        <v>440</v>
      </c>
      <c r="B303">
        <v>2</v>
      </c>
      <c r="C303" t="s">
        <v>157</v>
      </c>
      <c r="D303" t="s">
        <v>7</v>
      </c>
      <c r="E303" t="s">
        <v>8</v>
      </c>
      <c r="F303" s="2"/>
      <c r="G303" s="2"/>
      <c r="H303" s="2"/>
      <c r="I303" s="2"/>
      <c r="J303" s="2"/>
      <c r="K303" s="2"/>
    </row>
    <row r="304" spans="1:12" x14ac:dyDescent="0.25">
      <c r="A304">
        <v>443</v>
      </c>
      <c r="B304">
        <v>2</v>
      </c>
      <c r="C304" t="s">
        <v>158</v>
      </c>
      <c r="D304" t="s">
        <v>7</v>
      </c>
      <c r="E304" t="s">
        <v>8</v>
      </c>
      <c r="F304" s="2">
        <v>7.5250000000000004</v>
      </c>
      <c r="G304" s="2">
        <v>7.867</v>
      </c>
      <c r="H304" s="2">
        <v>7.9249999999999998</v>
      </c>
      <c r="I304" s="2">
        <v>8.0489999999999995</v>
      </c>
      <c r="J304" s="2">
        <v>8.1140000000000008</v>
      </c>
      <c r="K304" s="2">
        <v>7.8849999999999998</v>
      </c>
      <c r="L304">
        <v>2017</v>
      </c>
    </row>
    <row r="305" spans="1:12" x14ac:dyDescent="0.25">
      <c r="A305">
        <v>446</v>
      </c>
      <c r="B305">
        <v>2</v>
      </c>
      <c r="C305" t="s">
        <v>159</v>
      </c>
      <c r="D305" t="s">
        <v>7</v>
      </c>
      <c r="E305" t="s">
        <v>8</v>
      </c>
      <c r="F305" s="2"/>
      <c r="G305" s="2"/>
      <c r="H305" s="2"/>
      <c r="I305" s="2"/>
      <c r="J305" s="2"/>
      <c r="K305" s="2"/>
    </row>
    <row r="306" spans="1:12" x14ac:dyDescent="0.25">
      <c r="A306">
        <v>449</v>
      </c>
      <c r="B306">
        <v>2</v>
      </c>
      <c r="C306" t="s">
        <v>160</v>
      </c>
      <c r="D306" t="s">
        <v>7</v>
      </c>
      <c r="E306" t="s">
        <v>8</v>
      </c>
      <c r="F306" s="2"/>
      <c r="G306" s="2"/>
      <c r="H306" s="2"/>
      <c r="I306" s="2"/>
      <c r="J306" s="2"/>
      <c r="K306" s="2"/>
    </row>
    <row r="307" spans="1:12" x14ac:dyDescent="0.25">
      <c r="A307">
        <v>452</v>
      </c>
      <c r="B307">
        <v>2</v>
      </c>
      <c r="C307" t="s">
        <v>161</v>
      </c>
      <c r="D307" t="s">
        <v>7</v>
      </c>
      <c r="E307" t="s">
        <v>8</v>
      </c>
      <c r="F307" s="2">
        <v>7.4</v>
      </c>
      <c r="G307" s="2">
        <v>20.863</v>
      </c>
      <c r="H307" s="2">
        <v>27.885999999999999</v>
      </c>
      <c r="I307" s="2">
        <v>35.027000000000001</v>
      </c>
      <c r="J307" s="2">
        <v>44.337000000000003</v>
      </c>
      <c r="K307" s="2">
        <v>47.884</v>
      </c>
      <c r="L307">
        <v>2011</v>
      </c>
    </row>
    <row r="308" spans="1:12" x14ac:dyDescent="0.25">
      <c r="A308">
        <v>455</v>
      </c>
      <c r="B308">
        <v>2</v>
      </c>
      <c r="C308" t="s">
        <v>162</v>
      </c>
      <c r="D308" t="s">
        <v>7</v>
      </c>
      <c r="E308" t="s">
        <v>8</v>
      </c>
      <c r="F308" s="2">
        <v>2.33</v>
      </c>
      <c r="G308" s="2">
        <v>2.33</v>
      </c>
      <c r="H308" s="2">
        <v>2.21</v>
      </c>
      <c r="I308" s="2">
        <v>2.21</v>
      </c>
      <c r="J308" s="2">
        <v>2.21</v>
      </c>
      <c r="K308" s="2">
        <v>2.21</v>
      </c>
      <c r="L308">
        <v>2017</v>
      </c>
    </row>
    <row r="309" spans="1:12" x14ac:dyDescent="0.25">
      <c r="A309">
        <v>458</v>
      </c>
      <c r="B309">
        <v>2</v>
      </c>
      <c r="C309" t="s">
        <v>163</v>
      </c>
      <c r="D309" t="s">
        <v>7</v>
      </c>
      <c r="E309" t="s">
        <v>8</v>
      </c>
      <c r="F309" s="2"/>
      <c r="G309" s="2"/>
      <c r="H309" s="2"/>
      <c r="I309" s="2"/>
      <c r="J309" s="2"/>
      <c r="K309" s="2"/>
    </row>
    <row r="310" spans="1:12" x14ac:dyDescent="0.25">
      <c r="A310">
        <v>461</v>
      </c>
      <c r="B310">
        <v>2</v>
      </c>
      <c r="C310" t="s">
        <v>164</v>
      </c>
      <c r="D310" t="s">
        <v>7</v>
      </c>
      <c r="E310" t="s">
        <v>8</v>
      </c>
      <c r="F310" s="2"/>
      <c r="G310" s="2"/>
      <c r="H310" s="2"/>
      <c r="I310" s="2"/>
      <c r="J310" s="2"/>
      <c r="K310" s="2"/>
    </row>
    <row r="311" spans="1:12" x14ac:dyDescent="0.25">
      <c r="A311">
        <v>464</v>
      </c>
      <c r="B311">
        <v>2</v>
      </c>
      <c r="C311" t="s">
        <v>165</v>
      </c>
      <c r="D311" t="s">
        <v>7</v>
      </c>
      <c r="E311" t="s">
        <v>8</v>
      </c>
      <c r="F311" s="2"/>
      <c r="G311" s="2"/>
      <c r="H311" s="2"/>
      <c r="I311" s="2"/>
      <c r="J311" s="2"/>
      <c r="K311" s="2"/>
    </row>
    <row r="312" spans="1:12" x14ac:dyDescent="0.25">
      <c r="A312">
        <v>3</v>
      </c>
      <c r="B312">
        <v>3</v>
      </c>
      <c r="C312" t="s">
        <v>4</v>
      </c>
      <c r="D312" t="s">
        <v>9</v>
      </c>
      <c r="E312" t="s">
        <v>10</v>
      </c>
      <c r="F312" s="2">
        <v>33.735999999999997</v>
      </c>
      <c r="G312" s="2">
        <v>34.655999999999999</v>
      </c>
      <c r="H312" s="2">
        <v>35.53</v>
      </c>
      <c r="I312" s="2">
        <v>36.020000000000003</v>
      </c>
      <c r="J312" s="2">
        <v>36.51</v>
      </c>
      <c r="K312" s="2">
        <v>37</v>
      </c>
      <c r="L312">
        <v>2016</v>
      </c>
    </row>
    <row r="313" spans="1:12" x14ac:dyDescent="0.25">
      <c r="A313">
        <v>6</v>
      </c>
      <c r="B313">
        <v>3</v>
      </c>
      <c r="C313" t="s">
        <v>11</v>
      </c>
      <c r="D313" t="s">
        <v>9</v>
      </c>
      <c r="E313" t="s">
        <v>10</v>
      </c>
      <c r="F313" s="2">
        <v>2.8809999999999998</v>
      </c>
      <c r="G313" s="2">
        <v>2.8759999999999999</v>
      </c>
      <c r="H313" s="2">
        <v>2.8759999999999999</v>
      </c>
      <c r="I313" s="2">
        <v>2.8740000000000001</v>
      </c>
      <c r="J313" s="2">
        <v>2.87</v>
      </c>
      <c r="K313" s="2">
        <v>2.8650000000000002</v>
      </c>
      <c r="L313">
        <v>2016</v>
      </c>
    </row>
    <row r="314" spans="1:12" x14ac:dyDescent="0.25">
      <c r="A314">
        <v>9</v>
      </c>
      <c r="B314">
        <v>3</v>
      </c>
      <c r="C314" t="s">
        <v>12</v>
      </c>
      <c r="D314" t="s">
        <v>9</v>
      </c>
      <c r="E314" t="s">
        <v>10</v>
      </c>
      <c r="F314" s="2">
        <v>39.963000000000001</v>
      </c>
      <c r="G314" s="2">
        <v>40.835999999999999</v>
      </c>
      <c r="H314" s="2">
        <v>41.720999999999997</v>
      </c>
      <c r="I314" s="2">
        <v>42.582000000000001</v>
      </c>
      <c r="J314" s="2">
        <v>43.427</v>
      </c>
      <c r="K314" s="2">
        <v>44.253</v>
      </c>
      <c r="L314">
        <v>2017</v>
      </c>
    </row>
    <row r="315" spans="1:12" x14ac:dyDescent="0.25">
      <c r="A315">
        <v>12</v>
      </c>
      <c r="B315">
        <v>3</v>
      </c>
      <c r="C315" t="s">
        <v>13</v>
      </c>
      <c r="D315" t="s">
        <v>9</v>
      </c>
      <c r="E315" t="s">
        <v>10</v>
      </c>
      <c r="F315" s="2">
        <v>26.681000000000001</v>
      </c>
      <c r="G315" s="2">
        <v>27.503</v>
      </c>
      <c r="H315" s="2">
        <v>28.376999999999999</v>
      </c>
      <c r="I315" s="2">
        <v>29.25</v>
      </c>
      <c r="J315" s="2">
        <v>30.128</v>
      </c>
      <c r="K315" s="2">
        <v>31.030999999999999</v>
      </c>
      <c r="L315">
        <v>2015</v>
      </c>
    </row>
    <row r="316" spans="1:12" x14ac:dyDescent="0.25">
      <c r="A316">
        <v>15</v>
      </c>
      <c r="B316">
        <v>3</v>
      </c>
      <c r="C316" t="s">
        <v>14</v>
      </c>
      <c r="D316" t="s">
        <v>9</v>
      </c>
      <c r="E316" t="s">
        <v>10</v>
      </c>
      <c r="F316" s="2">
        <v>8.8999999999999996E-2</v>
      </c>
      <c r="G316" s="2">
        <v>0.09</v>
      </c>
      <c r="H316" s="2">
        <v>9.0999999999999998E-2</v>
      </c>
      <c r="I316" s="2">
        <v>9.1999999999999998E-2</v>
      </c>
      <c r="J316" s="2">
        <v>9.2999999999999999E-2</v>
      </c>
      <c r="K316" s="2">
        <v>9.4E-2</v>
      </c>
      <c r="L316">
        <v>2011</v>
      </c>
    </row>
    <row r="317" spans="1:12" x14ac:dyDescent="0.25">
      <c r="A317">
        <v>18</v>
      </c>
      <c r="B317">
        <v>3</v>
      </c>
      <c r="C317" t="s">
        <v>15</v>
      </c>
      <c r="D317" t="s">
        <v>9</v>
      </c>
      <c r="E317" t="s">
        <v>10</v>
      </c>
      <c r="F317" s="2">
        <v>43.131999999999998</v>
      </c>
      <c r="G317" s="2">
        <v>43.59</v>
      </c>
      <c r="H317" s="2">
        <v>44.072000000000003</v>
      </c>
      <c r="I317" s="2">
        <v>44.56</v>
      </c>
      <c r="J317" s="2">
        <v>45.052</v>
      </c>
      <c r="K317" s="2">
        <v>45.551000000000002</v>
      </c>
      <c r="L317">
        <v>2017</v>
      </c>
    </row>
    <row r="318" spans="1:12" x14ac:dyDescent="0.25">
      <c r="A318">
        <v>21</v>
      </c>
      <c r="B318">
        <v>3</v>
      </c>
      <c r="C318" t="s">
        <v>16</v>
      </c>
      <c r="D318" t="s">
        <v>9</v>
      </c>
      <c r="E318" t="s">
        <v>10</v>
      </c>
      <c r="F318" s="2">
        <v>2.99</v>
      </c>
      <c r="G318" s="2">
        <v>2.9910000000000001</v>
      </c>
      <c r="H318" s="2">
        <v>2.9910000000000001</v>
      </c>
      <c r="I318" s="2">
        <v>2.9910000000000001</v>
      </c>
      <c r="J318" s="2">
        <v>2.9910000000000001</v>
      </c>
      <c r="K318" s="2">
        <v>2.992</v>
      </c>
      <c r="L318">
        <v>2015</v>
      </c>
    </row>
    <row r="319" spans="1:12" x14ac:dyDescent="0.25">
      <c r="A319">
        <v>24</v>
      </c>
      <c r="B319">
        <v>3</v>
      </c>
      <c r="C319" t="s">
        <v>17</v>
      </c>
      <c r="D319" t="s">
        <v>9</v>
      </c>
      <c r="E319" t="s">
        <v>10</v>
      </c>
      <c r="F319" s="2">
        <v>0.109</v>
      </c>
      <c r="G319" s="2">
        <v>0.11</v>
      </c>
      <c r="H319" s="2">
        <v>0.111</v>
      </c>
      <c r="I319" s="2">
        <v>0.111</v>
      </c>
      <c r="J319" s="2">
        <v>0.112</v>
      </c>
      <c r="K319" s="2">
        <v>0.112</v>
      </c>
      <c r="L319">
        <v>2017</v>
      </c>
    </row>
    <row r="320" spans="1:12" x14ac:dyDescent="0.25">
      <c r="A320">
        <v>27</v>
      </c>
      <c r="B320">
        <v>3</v>
      </c>
      <c r="C320" t="s">
        <v>19</v>
      </c>
      <c r="D320" t="s">
        <v>9</v>
      </c>
      <c r="E320" t="s">
        <v>10</v>
      </c>
      <c r="F320" s="2">
        <v>9.593</v>
      </c>
      <c r="G320" s="2">
        <v>9.7059999999999995</v>
      </c>
      <c r="H320" s="2">
        <v>9.8219999999999992</v>
      </c>
      <c r="I320" s="2">
        <v>9.94</v>
      </c>
      <c r="J320" s="2">
        <v>10.058999999999999</v>
      </c>
      <c r="K320" s="2">
        <v>10.18</v>
      </c>
      <c r="L320">
        <v>2017</v>
      </c>
    </row>
    <row r="321" spans="1:12" x14ac:dyDescent="0.25">
      <c r="A321">
        <v>30</v>
      </c>
      <c r="B321">
        <v>3</v>
      </c>
      <c r="C321" t="s">
        <v>20</v>
      </c>
      <c r="D321" t="s">
        <v>9</v>
      </c>
      <c r="E321" t="s">
        <v>10</v>
      </c>
      <c r="F321" s="2">
        <v>0.36399999999999999</v>
      </c>
      <c r="G321" s="2">
        <v>0.36799999999999999</v>
      </c>
      <c r="H321" s="2">
        <v>0.372</v>
      </c>
      <c r="I321" s="2">
        <v>0.377</v>
      </c>
      <c r="J321" s="2">
        <v>0.38100000000000001</v>
      </c>
      <c r="K321" s="2">
        <v>0.38500000000000001</v>
      </c>
      <c r="L321">
        <v>2017</v>
      </c>
    </row>
    <row r="322" spans="1:12" x14ac:dyDescent="0.25">
      <c r="A322">
        <v>33</v>
      </c>
      <c r="B322">
        <v>3</v>
      </c>
      <c r="C322" t="s">
        <v>21</v>
      </c>
      <c r="D322" t="s">
        <v>9</v>
      </c>
      <c r="E322" t="s">
        <v>10</v>
      </c>
      <c r="F322" s="2">
        <v>1.37</v>
      </c>
      <c r="G322" s="2">
        <v>1.4239999999999999</v>
      </c>
      <c r="H322" s="2">
        <v>1.452</v>
      </c>
      <c r="I322" s="2">
        <v>1.4810000000000001</v>
      </c>
      <c r="J322" s="2">
        <v>1.5109999999999999</v>
      </c>
      <c r="K322" s="2">
        <v>1.5409999999999999</v>
      </c>
      <c r="L322">
        <v>2016</v>
      </c>
    </row>
    <row r="323" spans="1:12" x14ac:dyDescent="0.25">
      <c r="A323">
        <v>36</v>
      </c>
      <c r="B323">
        <v>3</v>
      </c>
      <c r="C323" t="s">
        <v>22</v>
      </c>
      <c r="D323" t="s">
        <v>9</v>
      </c>
      <c r="E323" t="s">
        <v>10</v>
      </c>
      <c r="F323" s="2">
        <v>159.857</v>
      </c>
      <c r="G323" s="2">
        <v>161.51300000000001</v>
      </c>
      <c r="H323" s="2">
        <v>163.18700000000001</v>
      </c>
      <c r="I323" s="2">
        <v>164.87700000000001</v>
      </c>
      <c r="J323" s="2">
        <v>166.58600000000001</v>
      </c>
      <c r="K323" s="2">
        <v>168.31200000000001</v>
      </c>
      <c r="L323">
        <v>2013</v>
      </c>
    </row>
    <row r="324" spans="1:12" x14ac:dyDescent="0.25">
      <c r="A324">
        <v>39</v>
      </c>
      <c r="B324">
        <v>3</v>
      </c>
      <c r="C324" t="s">
        <v>23</v>
      </c>
      <c r="D324" t="s">
        <v>9</v>
      </c>
      <c r="E324" t="s">
        <v>10</v>
      </c>
      <c r="F324" s="2">
        <v>0.28399999999999997</v>
      </c>
      <c r="G324" s="2">
        <v>0.28499999999999998</v>
      </c>
      <c r="H324" s="2">
        <v>0.28599999999999998</v>
      </c>
      <c r="I324" s="2">
        <v>0.28599999999999998</v>
      </c>
      <c r="J324" s="2">
        <v>0.28699999999999998</v>
      </c>
      <c r="K324" s="2">
        <v>0.28799999999999998</v>
      </c>
      <c r="L324">
        <v>2017</v>
      </c>
    </row>
    <row r="325" spans="1:12" x14ac:dyDescent="0.25">
      <c r="A325">
        <v>42</v>
      </c>
      <c r="B325">
        <v>3</v>
      </c>
      <c r="C325" t="s">
        <v>24</v>
      </c>
      <c r="D325" t="s">
        <v>9</v>
      </c>
      <c r="E325" t="s">
        <v>10</v>
      </c>
      <c r="F325" s="2">
        <v>9.4809999999999999</v>
      </c>
      <c r="G325" s="2">
        <v>9.4979999999999993</v>
      </c>
      <c r="H325" s="2">
        <v>9.5050000000000008</v>
      </c>
      <c r="I325" s="2">
        <v>9.4570000000000007</v>
      </c>
      <c r="J325" s="2">
        <v>9.41</v>
      </c>
      <c r="K325" s="2">
        <v>9.3629999999999995</v>
      </c>
      <c r="L325">
        <v>2017</v>
      </c>
    </row>
    <row r="326" spans="1:12" x14ac:dyDescent="0.25">
      <c r="A326">
        <v>45</v>
      </c>
      <c r="B326">
        <v>3</v>
      </c>
      <c r="C326" t="s">
        <v>25</v>
      </c>
      <c r="D326" t="s">
        <v>9</v>
      </c>
      <c r="E326" t="s">
        <v>10</v>
      </c>
      <c r="F326" s="2">
        <v>0.36599999999999999</v>
      </c>
      <c r="G326" s="2">
        <v>0.376</v>
      </c>
      <c r="H326" s="2">
        <v>0.38600000000000001</v>
      </c>
      <c r="I326" s="2">
        <v>0.39600000000000002</v>
      </c>
      <c r="J326" s="2">
        <v>0.40600000000000003</v>
      </c>
      <c r="K326" s="2">
        <v>0.41699999999999998</v>
      </c>
      <c r="L326">
        <v>2014</v>
      </c>
    </row>
    <row r="327" spans="1:12" x14ac:dyDescent="0.25">
      <c r="A327">
        <v>48</v>
      </c>
      <c r="B327">
        <v>3</v>
      </c>
      <c r="C327" t="s">
        <v>26</v>
      </c>
      <c r="D327" t="s">
        <v>9</v>
      </c>
      <c r="E327" t="s">
        <v>10</v>
      </c>
      <c r="F327" s="2">
        <v>10.552</v>
      </c>
      <c r="G327" s="2">
        <v>10.836</v>
      </c>
      <c r="H327" s="2">
        <v>11.125</v>
      </c>
      <c r="I327" s="2">
        <v>11.423</v>
      </c>
      <c r="J327" s="2">
        <v>11.722</v>
      </c>
      <c r="K327" s="2">
        <v>12.026</v>
      </c>
      <c r="L327">
        <v>2016</v>
      </c>
    </row>
    <row r="328" spans="1:12" x14ac:dyDescent="0.25">
      <c r="A328">
        <v>51</v>
      </c>
      <c r="B328">
        <v>3</v>
      </c>
      <c r="C328" t="s">
        <v>27</v>
      </c>
      <c r="D328" t="s">
        <v>9</v>
      </c>
      <c r="E328" t="s">
        <v>10</v>
      </c>
      <c r="F328" s="2">
        <v>0.77900000000000003</v>
      </c>
      <c r="G328" s="2">
        <v>0.79100000000000004</v>
      </c>
      <c r="H328" s="2">
        <v>0.80400000000000005</v>
      </c>
      <c r="I328" s="2">
        <v>0.81699999999999995</v>
      </c>
      <c r="J328" s="2">
        <v>0.83</v>
      </c>
      <c r="K328" s="2">
        <v>0.84399999999999997</v>
      </c>
      <c r="L328">
        <v>2015</v>
      </c>
    </row>
    <row r="329" spans="1:12" x14ac:dyDescent="0.25">
      <c r="A329">
        <v>54</v>
      </c>
      <c r="B329">
        <v>3</v>
      </c>
      <c r="C329" t="s">
        <v>28</v>
      </c>
      <c r="D329" t="s">
        <v>9</v>
      </c>
      <c r="E329" t="s">
        <v>10</v>
      </c>
      <c r="F329" s="2">
        <v>10.725</v>
      </c>
      <c r="G329" s="2">
        <v>10.896000000000001</v>
      </c>
      <c r="H329" s="2">
        <v>11.071</v>
      </c>
      <c r="I329" s="2">
        <v>11.247999999999999</v>
      </c>
      <c r="J329" s="2">
        <v>11.428000000000001</v>
      </c>
      <c r="K329" s="2">
        <v>11.611000000000001</v>
      </c>
      <c r="L329">
        <v>2012</v>
      </c>
    </row>
    <row r="330" spans="1:12" x14ac:dyDescent="0.25">
      <c r="A330">
        <v>57</v>
      </c>
      <c r="B330">
        <v>3</v>
      </c>
      <c r="C330" t="s">
        <v>29</v>
      </c>
      <c r="D330" t="s">
        <v>9</v>
      </c>
      <c r="E330" t="s">
        <v>10</v>
      </c>
      <c r="F330" s="2">
        <v>3.536</v>
      </c>
      <c r="G330" s="2">
        <v>3.5169999999999999</v>
      </c>
      <c r="H330" s="2">
        <v>3.5070000000000001</v>
      </c>
      <c r="I330" s="2">
        <v>3.504</v>
      </c>
      <c r="J330" s="2">
        <v>3.5019999999999998</v>
      </c>
      <c r="K330" s="2">
        <v>3.4980000000000002</v>
      </c>
      <c r="L330">
        <v>2017</v>
      </c>
    </row>
    <row r="331" spans="1:12" x14ac:dyDescent="0.25">
      <c r="A331">
        <v>60</v>
      </c>
      <c r="B331">
        <v>3</v>
      </c>
      <c r="C331" t="s">
        <v>30</v>
      </c>
      <c r="D331" t="s">
        <v>9</v>
      </c>
      <c r="E331" t="s">
        <v>10</v>
      </c>
      <c r="F331" s="2">
        <v>2.2090000000000001</v>
      </c>
      <c r="G331" s="2">
        <v>2.25</v>
      </c>
      <c r="H331" s="2">
        <v>2.2919999999999998</v>
      </c>
      <c r="I331" s="2">
        <v>2.335</v>
      </c>
      <c r="J331" s="2">
        <v>2.3780000000000001</v>
      </c>
      <c r="K331" s="2">
        <v>2.4220000000000002</v>
      </c>
      <c r="L331">
        <v>2016</v>
      </c>
    </row>
    <row r="332" spans="1:12" x14ac:dyDescent="0.25">
      <c r="A332">
        <v>63</v>
      </c>
      <c r="B332">
        <v>3</v>
      </c>
      <c r="C332" t="s">
        <v>31</v>
      </c>
      <c r="D332" t="s">
        <v>9</v>
      </c>
      <c r="E332" t="s">
        <v>10</v>
      </c>
      <c r="F332" s="2">
        <v>203.476</v>
      </c>
      <c r="G332" s="2">
        <v>205.15700000000001</v>
      </c>
      <c r="H332" s="2">
        <v>206.80500000000001</v>
      </c>
      <c r="I332" s="2">
        <v>208.32499999999999</v>
      </c>
      <c r="J332" s="2">
        <v>209.791</v>
      </c>
      <c r="K332" s="2">
        <v>211.203</v>
      </c>
      <c r="L332">
        <v>2016</v>
      </c>
    </row>
    <row r="333" spans="1:12" x14ac:dyDescent="0.25">
      <c r="A333">
        <v>66</v>
      </c>
      <c r="B333">
        <v>3</v>
      </c>
      <c r="C333" t="s">
        <v>32</v>
      </c>
      <c r="D333" t="s">
        <v>9</v>
      </c>
      <c r="E333" t="s">
        <v>10</v>
      </c>
      <c r="F333" s="2">
        <v>0.41199999999999998</v>
      </c>
      <c r="G333" s="2">
        <v>0.41699999999999998</v>
      </c>
      <c r="H333" s="2">
        <v>0.42899999999999999</v>
      </c>
      <c r="I333" s="2">
        <v>0.434</v>
      </c>
      <c r="J333" s="2">
        <v>0.44</v>
      </c>
      <c r="K333" s="2">
        <v>0.44500000000000001</v>
      </c>
      <c r="L333">
        <v>2016</v>
      </c>
    </row>
    <row r="334" spans="1:12" x14ac:dyDescent="0.25">
      <c r="A334">
        <v>69</v>
      </c>
      <c r="B334">
        <v>3</v>
      </c>
      <c r="C334" t="s">
        <v>33</v>
      </c>
      <c r="D334" t="s">
        <v>9</v>
      </c>
      <c r="E334" t="s">
        <v>10</v>
      </c>
      <c r="F334" s="2">
        <v>7.1539999999999999</v>
      </c>
      <c r="G334" s="2">
        <v>7.1020000000000003</v>
      </c>
      <c r="H334" s="2">
        <v>7.05</v>
      </c>
      <c r="I334" s="2">
        <v>7.01</v>
      </c>
      <c r="J334" s="2">
        <v>6.97</v>
      </c>
      <c r="K334" s="2">
        <v>6.93</v>
      </c>
      <c r="L334">
        <v>2018</v>
      </c>
    </row>
    <row r="335" spans="1:12" x14ac:dyDescent="0.25">
      <c r="A335">
        <v>72</v>
      </c>
      <c r="B335">
        <v>3</v>
      </c>
      <c r="C335" t="s">
        <v>34</v>
      </c>
      <c r="D335" t="s">
        <v>9</v>
      </c>
      <c r="E335" t="s">
        <v>10</v>
      </c>
      <c r="F335" s="2">
        <v>18.111000000000001</v>
      </c>
      <c r="G335" s="2">
        <v>18.646000000000001</v>
      </c>
      <c r="H335" s="2">
        <v>19.193000000000001</v>
      </c>
      <c r="I335" s="2">
        <v>19.46</v>
      </c>
      <c r="J335" s="2">
        <v>19.995999999999999</v>
      </c>
      <c r="K335" s="2">
        <v>20.542000000000002</v>
      </c>
      <c r="L335">
        <v>2016</v>
      </c>
    </row>
    <row r="336" spans="1:12" x14ac:dyDescent="0.25">
      <c r="A336">
        <v>75</v>
      </c>
      <c r="B336">
        <v>3</v>
      </c>
      <c r="C336" t="s">
        <v>35</v>
      </c>
      <c r="D336" t="s">
        <v>9</v>
      </c>
      <c r="E336" t="s">
        <v>10</v>
      </c>
      <c r="F336" s="2">
        <v>10.204000000000001</v>
      </c>
      <c r="G336" s="2">
        <v>10.53</v>
      </c>
      <c r="H336" s="2">
        <v>10.867000000000001</v>
      </c>
      <c r="I336" s="2">
        <v>11.193</v>
      </c>
      <c r="J336" s="2">
        <v>11.529</v>
      </c>
      <c r="K336" s="2">
        <v>11.875</v>
      </c>
      <c r="L336">
        <v>0</v>
      </c>
    </row>
    <row r="337" spans="1:12" x14ac:dyDescent="0.25">
      <c r="A337">
        <v>78</v>
      </c>
      <c r="B337">
        <v>3</v>
      </c>
      <c r="C337" t="s">
        <v>36</v>
      </c>
      <c r="D337" t="s">
        <v>9</v>
      </c>
      <c r="E337" t="s">
        <v>10</v>
      </c>
      <c r="F337" s="2">
        <v>0.53300000000000003</v>
      </c>
      <c r="G337" s="2">
        <v>0.54</v>
      </c>
      <c r="H337" s="2">
        <v>0.54600000000000004</v>
      </c>
      <c r="I337" s="2">
        <v>0.55300000000000005</v>
      </c>
      <c r="J337" s="2">
        <v>0.55900000000000005</v>
      </c>
      <c r="K337" s="2">
        <v>0.56599999999999995</v>
      </c>
      <c r="L337">
        <v>2016</v>
      </c>
    </row>
    <row r="338" spans="1:12" x14ac:dyDescent="0.25">
      <c r="A338">
        <v>81</v>
      </c>
      <c r="B338">
        <v>3</v>
      </c>
      <c r="C338" t="s">
        <v>37</v>
      </c>
      <c r="D338" t="s">
        <v>9</v>
      </c>
      <c r="E338" t="s">
        <v>10</v>
      </c>
      <c r="F338" s="2">
        <v>15.542999999999999</v>
      </c>
      <c r="G338" s="2">
        <v>15.776</v>
      </c>
      <c r="H338" s="2">
        <v>16.013000000000002</v>
      </c>
      <c r="I338" s="2">
        <v>16.253</v>
      </c>
      <c r="J338" s="2">
        <v>16.497</v>
      </c>
      <c r="K338" s="2">
        <v>16.744</v>
      </c>
      <c r="L338">
        <v>2012</v>
      </c>
    </row>
    <row r="339" spans="1:12" x14ac:dyDescent="0.25">
      <c r="A339">
        <v>84</v>
      </c>
      <c r="B339">
        <v>3</v>
      </c>
      <c r="C339" t="s">
        <v>38</v>
      </c>
      <c r="D339" t="s">
        <v>9</v>
      </c>
      <c r="E339" t="s">
        <v>10</v>
      </c>
      <c r="F339" s="2">
        <v>23.108000000000001</v>
      </c>
      <c r="G339" s="2">
        <v>23.684999999999999</v>
      </c>
      <c r="H339" s="2">
        <v>24.277000000000001</v>
      </c>
      <c r="I339" s="2">
        <v>24.884</v>
      </c>
      <c r="J339" s="2">
        <v>25.506</v>
      </c>
      <c r="K339" s="2">
        <v>26.143999999999998</v>
      </c>
      <c r="L339">
        <v>2010</v>
      </c>
    </row>
    <row r="340" spans="1:12" x14ac:dyDescent="0.25">
      <c r="A340">
        <v>87</v>
      </c>
      <c r="B340">
        <v>3</v>
      </c>
      <c r="C340" t="s">
        <v>39</v>
      </c>
      <c r="D340" t="s">
        <v>9</v>
      </c>
      <c r="E340" t="s">
        <v>10</v>
      </c>
      <c r="F340" s="2">
        <v>4.7939999999999996</v>
      </c>
      <c r="G340" s="2">
        <v>4.8879999999999999</v>
      </c>
      <c r="H340" s="2">
        <v>4.9829999999999997</v>
      </c>
      <c r="I340" s="2">
        <v>5.0810000000000004</v>
      </c>
      <c r="J340" s="2">
        <v>5.181</v>
      </c>
      <c r="K340" s="2">
        <v>5.282</v>
      </c>
      <c r="L340">
        <v>2004</v>
      </c>
    </row>
    <row r="341" spans="1:12" x14ac:dyDescent="0.25">
      <c r="A341">
        <v>90</v>
      </c>
      <c r="B341">
        <v>3</v>
      </c>
      <c r="C341" t="s">
        <v>40</v>
      </c>
      <c r="D341" t="s">
        <v>9</v>
      </c>
      <c r="E341" t="s">
        <v>10</v>
      </c>
      <c r="F341" s="2">
        <v>11.566000000000001</v>
      </c>
      <c r="G341" s="2">
        <v>11.855</v>
      </c>
      <c r="H341" s="2">
        <v>12.185</v>
      </c>
      <c r="I341" s="2">
        <v>12.49</v>
      </c>
      <c r="J341" s="2">
        <v>12.802</v>
      </c>
      <c r="K341" s="2">
        <v>13.122</v>
      </c>
      <c r="L341">
        <v>2004</v>
      </c>
    </row>
    <row r="342" spans="1:12" x14ac:dyDescent="0.25">
      <c r="A342">
        <v>93</v>
      </c>
      <c r="B342">
        <v>3</v>
      </c>
      <c r="C342" t="s">
        <v>41</v>
      </c>
      <c r="D342" t="s">
        <v>9</v>
      </c>
      <c r="E342" t="s">
        <v>10</v>
      </c>
      <c r="F342" s="2">
        <v>17.971</v>
      </c>
      <c r="G342" s="2">
        <v>18.167000000000002</v>
      </c>
      <c r="H342" s="2">
        <v>18.355</v>
      </c>
      <c r="I342" s="2">
        <v>18.545000000000002</v>
      </c>
      <c r="J342" s="2">
        <v>18.736000000000001</v>
      </c>
      <c r="K342" s="2">
        <v>18.93</v>
      </c>
      <c r="L342">
        <v>2017</v>
      </c>
    </row>
    <row r="343" spans="1:12" x14ac:dyDescent="0.25">
      <c r="A343">
        <v>96</v>
      </c>
      <c r="B343">
        <v>3</v>
      </c>
      <c r="C343" t="s">
        <v>42</v>
      </c>
      <c r="D343" t="s">
        <v>9</v>
      </c>
      <c r="E343" t="s">
        <v>10</v>
      </c>
      <c r="F343" s="2">
        <v>1374.62</v>
      </c>
      <c r="G343" s="2">
        <v>1382.71</v>
      </c>
      <c r="H343" s="2">
        <v>1390.08</v>
      </c>
      <c r="I343" s="2">
        <v>1395.38</v>
      </c>
      <c r="J343" s="2">
        <v>1400.174</v>
      </c>
      <c r="K343" s="2">
        <v>1404.444</v>
      </c>
      <c r="L343">
        <v>2017</v>
      </c>
    </row>
    <row r="344" spans="1:12" x14ac:dyDescent="0.25">
      <c r="A344">
        <v>99</v>
      </c>
      <c r="B344">
        <v>3</v>
      </c>
      <c r="C344" t="s">
        <v>43</v>
      </c>
      <c r="D344" t="s">
        <v>9</v>
      </c>
      <c r="E344" t="s">
        <v>10</v>
      </c>
      <c r="F344" s="2">
        <v>48.203000000000003</v>
      </c>
      <c r="G344" s="2">
        <v>48.747999999999998</v>
      </c>
      <c r="H344" s="2">
        <v>49.292000000000002</v>
      </c>
      <c r="I344" s="2">
        <v>49.834000000000003</v>
      </c>
      <c r="J344" s="2">
        <v>50.381999999999998</v>
      </c>
      <c r="K344" s="2">
        <v>50.886000000000003</v>
      </c>
      <c r="L344">
        <v>2017</v>
      </c>
    </row>
    <row r="345" spans="1:12" x14ac:dyDescent="0.25">
      <c r="A345">
        <v>102</v>
      </c>
      <c r="B345">
        <v>3</v>
      </c>
      <c r="C345" t="s">
        <v>44</v>
      </c>
      <c r="D345" t="s">
        <v>9</v>
      </c>
      <c r="E345" t="s">
        <v>10</v>
      </c>
      <c r="F345" s="2">
        <v>0.78400000000000003</v>
      </c>
      <c r="G345" s="2">
        <v>0.80500000000000005</v>
      </c>
      <c r="H345" s="2">
        <v>0.82699999999999996</v>
      </c>
      <c r="I345" s="2">
        <v>0.84899999999999998</v>
      </c>
      <c r="J345" s="2">
        <v>0.872</v>
      </c>
      <c r="K345" s="2">
        <v>0.89600000000000002</v>
      </c>
      <c r="L345">
        <v>2015</v>
      </c>
    </row>
    <row r="346" spans="1:12" x14ac:dyDescent="0.25">
      <c r="A346">
        <v>105</v>
      </c>
      <c r="B346">
        <v>3</v>
      </c>
      <c r="C346" t="s">
        <v>45</v>
      </c>
      <c r="D346" t="s">
        <v>9</v>
      </c>
      <c r="E346" t="s">
        <v>10</v>
      </c>
      <c r="F346" s="2">
        <v>86.963999999999999</v>
      </c>
      <c r="G346" s="2">
        <v>89.572999999999993</v>
      </c>
      <c r="H346" s="2">
        <v>92.260999999999996</v>
      </c>
      <c r="I346" s="2">
        <v>95.028000000000006</v>
      </c>
      <c r="J346" s="2">
        <v>97.879000000000005</v>
      </c>
      <c r="K346" s="2">
        <v>100.816</v>
      </c>
      <c r="L346">
        <v>1983</v>
      </c>
    </row>
    <row r="347" spans="1:12" x14ac:dyDescent="0.25">
      <c r="A347">
        <v>108</v>
      </c>
      <c r="B347">
        <v>3</v>
      </c>
      <c r="C347" t="s">
        <v>46</v>
      </c>
      <c r="D347" t="s">
        <v>9</v>
      </c>
      <c r="E347" t="s">
        <v>10</v>
      </c>
      <c r="F347" s="2">
        <v>4.1379999999999999</v>
      </c>
      <c r="G347" s="2">
        <v>4.2409999999999997</v>
      </c>
      <c r="H347" s="2">
        <v>4.3470000000000004</v>
      </c>
      <c r="I347" s="2">
        <v>4.4560000000000004</v>
      </c>
      <c r="J347" s="2">
        <v>4.5679999999999996</v>
      </c>
      <c r="K347" s="2">
        <v>4.6820000000000004</v>
      </c>
      <c r="L347">
        <v>2004</v>
      </c>
    </row>
    <row r="348" spans="1:12" x14ac:dyDescent="0.25">
      <c r="A348">
        <v>111</v>
      </c>
      <c r="B348">
        <v>3</v>
      </c>
      <c r="C348" t="s">
        <v>47</v>
      </c>
      <c r="D348" t="s">
        <v>9</v>
      </c>
      <c r="E348" t="s">
        <v>10</v>
      </c>
      <c r="F348" s="2">
        <v>4.851</v>
      </c>
      <c r="G348" s="2">
        <v>4.9089999999999998</v>
      </c>
      <c r="H348" s="2">
        <v>4.9660000000000002</v>
      </c>
      <c r="I348" s="2">
        <v>5.024</v>
      </c>
      <c r="J348" s="2">
        <v>5.0830000000000002</v>
      </c>
      <c r="K348" s="2">
        <v>5.1420000000000003</v>
      </c>
      <c r="L348">
        <v>2017</v>
      </c>
    </row>
    <row r="349" spans="1:12" x14ac:dyDescent="0.25">
      <c r="A349">
        <v>114</v>
      </c>
      <c r="B349">
        <v>3</v>
      </c>
      <c r="C349" t="s">
        <v>48</v>
      </c>
      <c r="D349" t="s">
        <v>9</v>
      </c>
      <c r="E349" t="s">
        <v>10</v>
      </c>
      <c r="F349" s="2">
        <v>23.710999999999999</v>
      </c>
      <c r="G349" s="2">
        <v>24.327000000000002</v>
      </c>
      <c r="H349" s="2">
        <v>24.96</v>
      </c>
      <c r="I349" s="2">
        <v>25.609000000000002</v>
      </c>
      <c r="J349" s="2">
        <v>26.274999999999999</v>
      </c>
      <c r="K349" s="2">
        <v>26.957999999999998</v>
      </c>
      <c r="L349">
        <v>2015</v>
      </c>
    </row>
    <row r="350" spans="1:12" x14ac:dyDescent="0.25">
      <c r="A350">
        <v>117</v>
      </c>
      <c r="B350">
        <v>3</v>
      </c>
      <c r="C350" t="s">
        <v>49</v>
      </c>
      <c r="D350" t="s">
        <v>9</v>
      </c>
      <c r="E350" t="s">
        <v>10</v>
      </c>
      <c r="F350" s="2">
        <v>4.2039999999999997</v>
      </c>
      <c r="G350" s="2">
        <v>4.1740000000000004</v>
      </c>
      <c r="H350" s="2">
        <v>4.125</v>
      </c>
      <c r="I350" s="2">
        <v>4.0960000000000001</v>
      </c>
      <c r="J350" s="2">
        <v>4.0670000000000002</v>
      </c>
      <c r="K350" s="2">
        <v>4.0389999999999997</v>
      </c>
      <c r="L350">
        <v>2017</v>
      </c>
    </row>
    <row r="351" spans="1:12" x14ac:dyDescent="0.25">
      <c r="A351">
        <v>120</v>
      </c>
      <c r="B351">
        <v>3</v>
      </c>
      <c r="C351" t="s">
        <v>50</v>
      </c>
      <c r="D351" t="s">
        <v>9</v>
      </c>
      <c r="E351" t="s">
        <v>10</v>
      </c>
      <c r="F351" s="2">
        <v>0.96599999999999997</v>
      </c>
      <c r="G351" s="2">
        <v>0.99299999999999999</v>
      </c>
      <c r="H351" s="2">
        <v>1.02</v>
      </c>
      <c r="I351" s="2">
        <v>1.0489999999999999</v>
      </c>
      <c r="J351" s="2">
        <v>1.0780000000000001</v>
      </c>
      <c r="K351" s="2">
        <v>1.109</v>
      </c>
      <c r="L351">
        <v>2013</v>
      </c>
    </row>
    <row r="352" spans="1:12" x14ac:dyDescent="0.25">
      <c r="A352">
        <v>123</v>
      </c>
      <c r="B352">
        <v>3</v>
      </c>
      <c r="C352" t="s">
        <v>51</v>
      </c>
      <c r="D352" t="s">
        <v>9</v>
      </c>
      <c r="E352" t="s">
        <v>10</v>
      </c>
      <c r="F352" s="2">
        <v>7.0999999999999994E-2</v>
      </c>
      <c r="G352" s="2">
        <v>7.0999999999999994E-2</v>
      </c>
      <c r="H352" s="2">
        <v>7.0999999999999994E-2</v>
      </c>
      <c r="I352" s="2">
        <v>7.0999999999999994E-2</v>
      </c>
      <c r="J352" s="2">
        <v>7.0999999999999994E-2</v>
      </c>
      <c r="K352" s="2">
        <v>7.0999999999999994E-2</v>
      </c>
      <c r="L352">
        <v>2011</v>
      </c>
    </row>
    <row r="353" spans="1:12" x14ac:dyDescent="0.25">
      <c r="A353">
        <v>126</v>
      </c>
      <c r="B353">
        <v>3</v>
      </c>
      <c r="C353" t="s">
        <v>52</v>
      </c>
      <c r="D353" t="s">
        <v>9</v>
      </c>
      <c r="E353" t="s">
        <v>10</v>
      </c>
      <c r="F353" s="2">
        <v>9.98</v>
      </c>
      <c r="G353" s="2">
        <v>10.074999999999999</v>
      </c>
      <c r="H353" s="2">
        <v>10.169</v>
      </c>
      <c r="I353" s="2">
        <v>10.271000000000001</v>
      </c>
      <c r="J353" s="2">
        <v>10.374000000000001</v>
      </c>
      <c r="K353" s="2">
        <v>10.477</v>
      </c>
      <c r="L353">
        <v>2016</v>
      </c>
    </row>
    <row r="354" spans="1:12" x14ac:dyDescent="0.25">
      <c r="A354">
        <v>129</v>
      </c>
      <c r="B354">
        <v>3</v>
      </c>
      <c r="C354" t="s">
        <v>53</v>
      </c>
      <c r="D354" t="s">
        <v>9</v>
      </c>
      <c r="E354" t="s">
        <v>10</v>
      </c>
      <c r="F354" s="2">
        <v>16.279</v>
      </c>
      <c r="G354" s="2">
        <v>16.529</v>
      </c>
      <c r="H354" s="2">
        <v>16.777000000000001</v>
      </c>
      <c r="I354" s="2">
        <v>17.023</v>
      </c>
      <c r="J354" s="2">
        <v>17.268000000000001</v>
      </c>
      <c r="K354" s="2">
        <v>17.510999999999999</v>
      </c>
      <c r="L354">
        <v>2017</v>
      </c>
    </row>
    <row r="355" spans="1:12" x14ac:dyDescent="0.25">
      <c r="A355">
        <v>132</v>
      </c>
      <c r="B355">
        <v>3</v>
      </c>
      <c r="C355" t="s">
        <v>54</v>
      </c>
      <c r="D355" t="s">
        <v>9</v>
      </c>
      <c r="E355" t="s">
        <v>10</v>
      </c>
      <c r="F355" s="2">
        <v>89</v>
      </c>
      <c r="G355" s="2">
        <v>90.2</v>
      </c>
      <c r="H355" s="2">
        <v>94.8</v>
      </c>
      <c r="I355" s="2">
        <v>96.98</v>
      </c>
      <c r="J355" s="2">
        <v>99.210999999999999</v>
      </c>
      <c r="K355" s="2">
        <v>101.49299999999999</v>
      </c>
      <c r="L355">
        <v>2018</v>
      </c>
    </row>
    <row r="356" spans="1:12" x14ac:dyDescent="0.25">
      <c r="A356">
        <v>135</v>
      </c>
      <c r="B356">
        <v>3</v>
      </c>
      <c r="C356" t="s">
        <v>55</v>
      </c>
      <c r="D356" t="s">
        <v>9</v>
      </c>
      <c r="E356" t="s">
        <v>10</v>
      </c>
      <c r="F356" s="2">
        <v>6.46</v>
      </c>
      <c r="G356" s="2">
        <v>6.5209999999999999</v>
      </c>
      <c r="H356" s="2">
        <v>6.5819999999999999</v>
      </c>
      <c r="I356" s="2">
        <v>6.641</v>
      </c>
      <c r="J356" s="2">
        <v>6.7009999999999996</v>
      </c>
      <c r="K356" s="2">
        <v>6.7629999999999999</v>
      </c>
      <c r="L356">
        <v>2017</v>
      </c>
    </row>
    <row r="357" spans="1:12" x14ac:dyDescent="0.25">
      <c r="A357">
        <v>138</v>
      </c>
      <c r="B357">
        <v>3</v>
      </c>
      <c r="C357" t="s">
        <v>56</v>
      </c>
      <c r="D357" t="s">
        <v>9</v>
      </c>
      <c r="E357" t="s">
        <v>10</v>
      </c>
      <c r="F357" s="2">
        <v>1.175</v>
      </c>
      <c r="G357" s="2">
        <v>1.2210000000000001</v>
      </c>
      <c r="H357" s="2">
        <v>1.268</v>
      </c>
      <c r="I357" s="2">
        <v>1.3140000000000001</v>
      </c>
      <c r="J357" s="2">
        <v>1.36</v>
      </c>
      <c r="K357" s="2">
        <v>1.4059999999999999</v>
      </c>
      <c r="L357">
        <v>2015</v>
      </c>
    </row>
    <row r="358" spans="1:12" x14ac:dyDescent="0.25">
      <c r="A358">
        <v>141</v>
      </c>
      <c r="B358">
        <v>3</v>
      </c>
      <c r="C358" t="s">
        <v>57</v>
      </c>
      <c r="D358" t="s">
        <v>9</v>
      </c>
      <c r="E358" t="s">
        <v>10</v>
      </c>
      <c r="F358" s="2">
        <v>5.7</v>
      </c>
      <c r="G358" s="2">
        <v>5.8170000000000002</v>
      </c>
      <c r="H358" s="2">
        <v>5.9329999999999998</v>
      </c>
      <c r="I358" s="2">
        <v>6.0469999999999997</v>
      </c>
      <c r="J358" s="2">
        <v>6.1589999999999998</v>
      </c>
      <c r="K358" s="2">
        <v>6.2690000000000001</v>
      </c>
      <c r="L358">
        <v>2006</v>
      </c>
    </row>
    <row r="359" spans="1:12" x14ac:dyDescent="0.25">
      <c r="A359">
        <v>144</v>
      </c>
      <c r="B359">
        <v>3</v>
      </c>
      <c r="C359" t="s">
        <v>58</v>
      </c>
      <c r="D359" t="s">
        <v>9</v>
      </c>
      <c r="E359" t="s">
        <v>10</v>
      </c>
      <c r="F359" s="2">
        <v>1.0780000000000001</v>
      </c>
      <c r="G359" s="2">
        <v>1.0860000000000001</v>
      </c>
      <c r="H359" s="2">
        <v>1.093</v>
      </c>
      <c r="I359" s="2">
        <v>1.101</v>
      </c>
      <c r="J359" s="2">
        <v>1.109</v>
      </c>
      <c r="K359" s="2">
        <v>1.1160000000000001</v>
      </c>
      <c r="L359">
        <v>2017</v>
      </c>
    </row>
    <row r="360" spans="1:12" x14ac:dyDescent="0.25">
      <c r="A360">
        <v>147</v>
      </c>
      <c r="B360">
        <v>3</v>
      </c>
      <c r="C360" t="s">
        <v>59</v>
      </c>
      <c r="D360" t="s">
        <v>9</v>
      </c>
      <c r="E360" t="s">
        <v>10</v>
      </c>
      <c r="F360" s="2">
        <v>89.76</v>
      </c>
      <c r="G360" s="2">
        <v>91.195999999999998</v>
      </c>
      <c r="H360" s="2">
        <v>92.656000000000006</v>
      </c>
      <c r="I360" s="2">
        <v>94.138000000000005</v>
      </c>
      <c r="J360" s="2">
        <v>95.644000000000005</v>
      </c>
      <c r="K360" s="2">
        <v>97.174999999999997</v>
      </c>
      <c r="L360">
        <v>2016</v>
      </c>
    </row>
    <row r="361" spans="1:12" x14ac:dyDescent="0.25">
      <c r="A361">
        <v>150</v>
      </c>
      <c r="B361">
        <v>3</v>
      </c>
      <c r="C361" t="s">
        <v>60</v>
      </c>
      <c r="D361" t="s">
        <v>9</v>
      </c>
      <c r="E361" t="s">
        <v>10</v>
      </c>
      <c r="F361" s="2">
        <v>0.86899999999999999</v>
      </c>
      <c r="G361" s="2">
        <v>0.877</v>
      </c>
      <c r="H361" s="2">
        <v>0.88500000000000001</v>
      </c>
      <c r="I361" s="2">
        <v>0.89</v>
      </c>
      <c r="J361" s="2">
        <v>0.89500000000000002</v>
      </c>
      <c r="K361" s="2">
        <v>0.9</v>
      </c>
      <c r="L361">
        <v>2017</v>
      </c>
    </row>
    <row r="362" spans="1:12" x14ac:dyDescent="0.25">
      <c r="A362">
        <v>153</v>
      </c>
      <c r="B362">
        <v>3</v>
      </c>
      <c r="C362" t="s">
        <v>61</v>
      </c>
      <c r="D362" t="s">
        <v>9</v>
      </c>
      <c r="E362" t="s">
        <v>10</v>
      </c>
      <c r="F362" s="2">
        <v>1.93</v>
      </c>
      <c r="G362" s="2">
        <v>1.98</v>
      </c>
      <c r="H362" s="2">
        <v>2.0249999999999999</v>
      </c>
      <c r="I362" s="2">
        <v>2.0529999999999999</v>
      </c>
      <c r="J362" s="2">
        <v>2.08</v>
      </c>
      <c r="K362" s="2">
        <v>2.1080000000000001</v>
      </c>
      <c r="L362">
        <v>2004</v>
      </c>
    </row>
    <row r="363" spans="1:12" x14ac:dyDescent="0.25">
      <c r="A363">
        <v>156</v>
      </c>
      <c r="B363">
        <v>3</v>
      </c>
      <c r="C363" t="s">
        <v>62</v>
      </c>
      <c r="D363" t="s">
        <v>9</v>
      </c>
      <c r="E363" t="s">
        <v>10</v>
      </c>
      <c r="F363" s="2">
        <v>1.978</v>
      </c>
      <c r="G363" s="2">
        <v>2.0390000000000001</v>
      </c>
      <c r="H363" s="2">
        <v>2.1030000000000002</v>
      </c>
      <c r="I363" s="2">
        <v>2.169</v>
      </c>
      <c r="J363" s="2">
        <v>2.238</v>
      </c>
      <c r="K363" s="2">
        <v>2.3090000000000002</v>
      </c>
      <c r="L363">
        <v>2017</v>
      </c>
    </row>
    <row r="364" spans="1:12" x14ac:dyDescent="0.25">
      <c r="A364">
        <v>159</v>
      </c>
      <c r="B364">
        <v>3</v>
      </c>
      <c r="C364" t="s">
        <v>63</v>
      </c>
      <c r="D364" t="s">
        <v>9</v>
      </c>
      <c r="E364" t="s">
        <v>10</v>
      </c>
      <c r="F364" s="2">
        <v>3.722</v>
      </c>
      <c r="G364" s="2">
        <v>3.7290000000000001</v>
      </c>
      <c r="H364" s="2">
        <v>3.726</v>
      </c>
      <c r="I364" s="2">
        <v>3.71</v>
      </c>
      <c r="J364" s="2">
        <v>3.6930000000000001</v>
      </c>
      <c r="K364" s="2">
        <v>3.6760000000000002</v>
      </c>
      <c r="L364">
        <v>2015</v>
      </c>
    </row>
    <row r="365" spans="1:12" x14ac:dyDescent="0.25">
      <c r="A365">
        <v>162</v>
      </c>
      <c r="B365">
        <v>3</v>
      </c>
      <c r="C365" t="s">
        <v>64</v>
      </c>
      <c r="D365" t="s">
        <v>9</v>
      </c>
      <c r="E365" t="s">
        <v>10</v>
      </c>
      <c r="F365" s="2">
        <v>27.707000000000001</v>
      </c>
      <c r="G365" s="2">
        <v>28.324000000000002</v>
      </c>
      <c r="H365" s="2">
        <v>28.94</v>
      </c>
      <c r="I365" s="2">
        <v>29.555</v>
      </c>
      <c r="J365" s="2">
        <v>30.167999999999999</v>
      </c>
      <c r="K365" s="2">
        <v>30.779</v>
      </c>
      <c r="L365">
        <v>0</v>
      </c>
    </row>
    <row r="366" spans="1:12" x14ac:dyDescent="0.25">
      <c r="A366">
        <v>165</v>
      </c>
      <c r="B366">
        <v>3</v>
      </c>
      <c r="C366" t="s">
        <v>65</v>
      </c>
      <c r="D366" t="s">
        <v>9</v>
      </c>
      <c r="E366" t="s">
        <v>10</v>
      </c>
      <c r="F366" s="2">
        <v>0.107</v>
      </c>
      <c r="G366" s="2">
        <v>0.107</v>
      </c>
      <c r="H366" s="2">
        <v>0.108</v>
      </c>
      <c r="I366" s="2">
        <v>0.108</v>
      </c>
      <c r="J366" s="2">
        <v>0.109</v>
      </c>
      <c r="K366" s="2">
        <v>0.109</v>
      </c>
      <c r="L366">
        <v>2016</v>
      </c>
    </row>
    <row r="367" spans="1:12" x14ac:dyDescent="0.25">
      <c r="A367">
        <v>168</v>
      </c>
      <c r="B367">
        <v>3</v>
      </c>
      <c r="C367" t="s">
        <v>66</v>
      </c>
      <c r="D367" t="s">
        <v>9</v>
      </c>
      <c r="E367" t="s">
        <v>10</v>
      </c>
      <c r="F367" s="2">
        <v>16.251999999999999</v>
      </c>
      <c r="G367" s="2">
        <v>16.582000000000001</v>
      </c>
      <c r="H367" s="2">
        <v>16.919</v>
      </c>
      <c r="I367" s="2">
        <v>17.263000000000002</v>
      </c>
      <c r="J367" s="2">
        <v>17.613</v>
      </c>
      <c r="K367" s="2">
        <v>17.971</v>
      </c>
      <c r="L367">
        <v>2017</v>
      </c>
    </row>
    <row r="368" spans="1:12" x14ac:dyDescent="0.25">
      <c r="A368">
        <v>171</v>
      </c>
      <c r="B368">
        <v>3</v>
      </c>
      <c r="C368" t="s">
        <v>67</v>
      </c>
      <c r="D368" t="s">
        <v>9</v>
      </c>
      <c r="E368" t="s">
        <v>10</v>
      </c>
      <c r="F368" s="2">
        <v>12.345000000000001</v>
      </c>
      <c r="G368" s="2">
        <v>12.654</v>
      </c>
      <c r="H368" s="2">
        <v>12.97</v>
      </c>
      <c r="I368" s="2">
        <v>13.294</v>
      </c>
      <c r="J368" s="2">
        <v>13.627000000000001</v>
      </c>
      <c r="K368" s="2">
        <v>13.967000000000001</v>
      </c>
      <c r="L368">
        <v>2014</v>
      </c>
    </row>
    <row r="369" spans="1:12" x14ac:dyDescent="0.25">
      <c r="A369">
        <v>174</v>
      </c>
      <c r="B369">
        <v>3</v>
      </c>
      <c r="C369" t="s">
        <v>68</v>
      </c>
      <c r="D369" t="s">
        <v>9</v>
      </c>
      <c r="E369" t="s">
        <v>10</v>
      </c>
      <c r="F369" s="2">
        <v>1.6279999999999999</v>
      </c>
      <c r="G369" s="2">
        <v>1.6639999999999999</v>
      </c>
      <c r="H369" s="2">
        <v>1.7</v>
      </c>
      <c r="I369" s="2">
        <v>1.738</v>
      </c>
      <c r="J369" s="2">
        <v>1.776</v>
      </c>
      <c r="K369" s="2">
        <v>1.8149999999999999</v>
      </c>
      <c r="L369">
        <v>2017</v>
      </c>
    </row>
    <row r="370" spans="1:12" x14ac:dyDescent="0.25">
      <c r="A370">
        <v>177</v>
      </c>
      <c r="B370">
        <v>3</v>
      </c>
      <c r="C370" t="s">
        <v>69</v>
      </c>
      <c r="D370" t="s">
        <v>9</v>
      </c>
      <c r="E370" t="s">
        <v>10</v>
      </c>
      <c r="F370" s="2">
        <v>0.76700000000000002</v>
      </c>
      <c r="G370" s="2">
        <v>0.77300000000000002</v>
      </c>
      <c r="H370" s="2">
        <v>0.77800000000000002</v>
      </c>
      <c r="I370" s="2">
        <v>0.78200000000000003</v>
      </c>
      <c r="J370" s="2">
        <v>0.78500000000000003</v>
      </c>
      <c r="K370" s="2">
        <v>0.78700000000000003</v>
      </c>
      <c r="L370">
        <v>2017</v>
      </c>
    </row>
    <row r="371" spans="1:12" x14ac:dyDescent="0.25">
      <c r="A371">
        <v>180</v>
      </c>
      <c r="B371">
        <v>3</v>
      </c>
      <c r="C371" t="s">
        <v>70</v>
      </c>
      <c r="D371" t="s">
        <v>9</v>
      </c>
      <c r="E371" t="s">
        <v>10</v>
      </c>
      <c r="F371" s="2">
        <v>10.711</v>
      </c>
      <c r="G371" s="2">
        <v>10.848000000000001</v>
      </c>
      <c r="H371" s="2">
        <v>10.983000000000001</v>
      </c>
      <c r="I371" s="2">
        <v>11.117000000000001</v>
      </c>
      <c r="J371" s="2">
        <v>11.247999999999999</v>
      </c>
      <c r="K371" s="2">
        <v>11.378</v>
      </c>
      <c r="L371">
        <v>0</v>
      </c>
    </row>
    <row r="372" spans="1:12" x14ac:dyDescent="0.25">
      <c r="A372">
        <v>183</v>
      </c>
      <c r="B372">
        <v>3</v>
      </c>
      <c r="C372" t="s">
        <v>71</v>
      </c>
      <c r="D372" t="s">
        <v>9</v>
      </c>
      <c r="E372" t="s">
        <v>10</v>
      </c>
      <c r="F372" s="2">
        <v>8.9610000000000003</v>
      </c>
      <c r="G372" s="2">
        <v>9.1150000000000002</v>
      </c>
      <c r="H372" s="2">
        <v>9.2720000000000002</v>
      </c>
      <c r="I372" s="2">
        <v>9.4320000000000004</v>
      </c>
      <c r="J372" s="2">
        <v>9.5939999999999994</v>
      </c>
      <c r="K372" s="2">
        <v>9.7590000000000003</v>
      </c>
      <c r="L372">
        <v>2017</v>
      </c>
    </row>
    <row r="373" spans="1:12" x14ac:dyDescent="0.25">
      <c r="A373">
        <v>186</v>
      </c>
      <c r="B373">
        <v>3</v>
      </c>
      <c r="C373" t="s">
        <v>72</v>
      </c>
      <c r="D373" t="s">
        <v>9</v>
      </c>
      <c r="E373" t="s">
        <v>10</v>
      </c>
      <c r="F373" s="2">
        <v>9.8559999999999999</v>
      </c>
      <c r="G373" s="2">
        <v>9.83</v>
      </c>
      <c r="H373" s="2">
        <v>9.798</v>
      </c>
      <c r="I373" s="2">
        <v>9.7780000000000005</v>
      </c>
      <c r="J373" s="2">
        <v>9.7579999999999991</v>
      </c>
      <c r="K373" s="2">
        <v>9.7379999999999995</v>
      </c>
      <c r="L373">
        <v>2017</v>
      </c>
    </row>
    <row r="374" spans="1:12" x14ac:dyDescent="0.25">
      <c r="A374">
        <v>189</v>
      </c>
      <c r="B374">
        <v>3</v>
      </c>
      <c r="C374" t="s">
        <v>73</v>
      </c>
      <c r="D374" t="s">
        <v>9</v>
      </c>
      <c r="E374" t="s">
        <v>10</v>
      </c>
      <c r="F374" s="2">
        <v>1282.9179999999999</v>
      </c>
      <c r="G374" s="2">
        <v>1299.796</v>
      </c>
      <c r="H374" s="2">
        <v>1316.896</v>
      </c>
      <c r="I374" s="2">
        <v>1334.221</v>
      </c>
      <c r="J374" s="2">
        <v>1351.7739999999999</v>
      </c>
      <c r="K374" s="2">
        <v>1369.557</v>
      </c>
      <c r="L374">
        <v>2013</v>
      </c>
    </row>
    <row r="375" spans="1:12" x14ac:dyDescent="0.25">
      <c r="A375">
        <v>192</v>
      </c>
      <c r="B375">
        <v>3</v>
      </c>
      <c r="C375" t="s">
        <v>74</v>
      </c>
      <c r="D375" t="s">
        <v>9</v>
      </c>
      <c r="E375" t="s">
        <v>10</v>
      </c>
      <c r="F375" s="2">
        <v>255.58799999999999</v>
      </c>
      <c r="G375" s="2">
        <v>258.49700000000001</v>
      </c>
      <c r="H375" s="2">
        <v>261.35599999999999</v>
      </c>
      <c r="I375" s="2">
        <v>264.16199999999998</v>
      </c>
      <c r="J375" s="2">
        <v>266.99799999999999</v>
      </c>
      <c r="K375" s="2">
        <v>269.86500000000001</v>
      </c>
      <c r="L375">
        <v>2018</v>
      </c>
    </row>
    <row r="376" spans="1:12" x14ac:dyDescent="0.25">
      <c r="A376">
        <v>195</v>
      </c>
      <c r="B376">
        <v>3</v>
      </c>
      <c r="C376" t="s">
        <v>75</v>
      </c>
      <c r="D376" t="s">
        <v>9</v>
      </c>
      <c r="E376" t="s">
        <v>10</v>
      </c>
      <c r="F376" s="2">
        <v>79.475999999999999</v>
      </c>
      <c r="G376" s="2">
        <v>80.459999999999994</v>
      </c>
      <c r="H376" s="2">
        <v>81.423000000000002</v>
      </c>
      <c r="I376" s="2">
        <v>82.36</v>
      </c>
      <c r="J376" s="2">
        <v>83.269000000000005</v>
      </c>
      <c r="K376" s="2">
        <v>84.149000000000001</v>
      </c>
      <c r="L376">
        <v>2017</v>
      </c>
    </row>
    <row r="377" spans="1:12" x14ac:dyDescent="0.25">
      <c r="A377">
        <v>198</v>
      </c>
      <c r="B377">
        <v>3</v>
      </c>
      <c r="C377" t="s">
        <v>76</v>
      </c>
      <c r="D377" t="s">
        <v>9</v>
      </c>
      <c r="E377" t="s">
        <v>10</v>
      </c>
      <c r="F377" s="2">
        <v>35.213000000000001</v>
      </c>
      <c r="G377" s="2">
        <v>36.168999999999997</v>
      </c>
      <c r="H377" s="2">
        <v>37.14</v>
      </c>
      <c r="I377" s="2">
        <v>38.124000000000002</v>
      </c>
      <c r="J377" s="2">
        <v>39.115000000000002</v>
      </c>
      <c r="K377" s="2">
        <v>40.131999999999998</v>
      </c>
      <c r="L377">
        <v>2013</v>
      </c>
    </row>
    <row r="378" spans="1:12" x14ac:dyDescent="0.25">
      <c r="A378">
        <v>201</v>
      </c>
      <c r="B378">
        <v>3</v>
      </c>
      <c r="C378" t="s">
        <v>77</v>
      </c>
      <c r="D378" t="s">
        <v>9</v>
      </c>
      <c r="E378" t="s">
        <v>10</v>
      </c>
      <c r="F378" s="2">
        <v>2.8140000000000001</v>
      </c>
      <c r="G378" s="2">
        <v>2.8290000000000002</v>
      </c>
      <c r="H378" s="2">
        <v>2.8439999999999999</v>
      </c>
      <c r="I378" s="2">
        <v>2.86</v>
      </c>
      <c r="J378" s="2">
        <v>2.875</v>
      </c>
      <c r="K378" s="2">
        <v>2.891</v>
      </c>
      <c r="L378">
        <v>2015</v>
      </c>
    </row>
    <row r="379" spans="1:12" x14ac:dyDescent="0.25">
      <c r="A379">
        <v>204</v>
      </c>
      <c r="B379">
        <v>3</v>
      </c>
      <c r="C379" t="s">
        <v>78</v>
      </c>
      <c r="D379" t="s">
        <v>9</v>
      </c>
      <c r="E379" t="s">
        <v>10</v>
      </c>
      <c r="F379" s="2">
        <v>9.1590000000000007</v>
      </c>
      <c r="G379" s="2">
        <v>9.4559999999999995</v>
      </c>
      <c r="H379" s="2">
        <v>9.702</v>
      </c>
      <c r="I379" s="2">
        <v>9.9039999999999999</v>
      </c>
      <c r="J379" s="2">
        <v>10.07</v>
      </c>
      <c r="K379" s="2">
        <v>10.209</v>
      </c>
      <c r="L379">
        <v>2015</v>
      </c>
    </row>
    <row r="380" spans="1:12" x14ac:dyDescent="0.25">
      <c r="A380">
        <v>207</v>
      </c>
      <c r="B380">
        <v>3</v>
      </c>
      <c r="C380" t="s">
        <v>79</v>
      </c>
      <c r="D380" t="s">
        <v>9</v>
      </c>
      <c r="E380" t="s">
        <v>10</v>
      </c>
      <c r="F380" s="2">
        <v>17.670999999999999</v>
      </c>
      <c r="G380" s="2">
        <v>17.927</v>
      </c>
      <c r="H380" s="2">
        <v>18.193000000000001</v>
      </c>
      <c r="I380" s="2">
        <v>18.463000000000001</v>
      </c>
      <c r="J380" s="2">
        <v>18.736999999999998</v>
      </c>
      <c r="K380" s="2">
        <v>19.015000000000001</v>
      </c>
      <c r="L380">
        <v>2015</v>
      </c>
    </row>
    <row r="381" spans="1:12" x14ac:dyDescent="0.25">
      <c r="A381">
        <v>210</v>
      </c>
      <c r="B381">
        <v>3</v>
      </c>
      <c r="C381" t="s">
        <v>80</v>
      </c>
      <c r="D381" t="s">
        <v>9</v>
      </c>
      <c r="E381" t="s">
        <v>10</v>
      </c>
      <c r="F381" s="2">
        <v>44.2</v>
      </c>
      <c r="G381" s="2">
        <v>45.451000000000001</v>
      </c>
      <c r="H381" s="2">
        <v>46.728999999999999</v>
      </c>
      <c r="I381" s="2">
        <v>48.033000000000001</v>
      </c>
      <c r="J381" s="2">
        <v>49.363999999999997</v>
      </c>
      <c r="K381" s="2">
        <v>50.722000000000001</v>
      </c>
      <c r="L381">
        <v>2013</v>
      </c>
    </row>
    <row r="382" spans="1:12" x14ac:dyDescent="0.25">
      <c r="A382">
        <v>213</v>
      </c>
      <c r="B382">
        <v>3</v>
      </c>
      <c r="C382" t="s">
        <v>81</v>
      </c>
      <c r="D382" t="s">
        <v>9</v>
      </c>
      <c r="E382" t="s">
        <v>10</v>
      </c>
      <c r="F382" s="2">
        <v>0.11</v>
      </c>
      <c r="G382" s="2">
        <v>0.112</v>
      </c>
      <c r="H382" s="2">
        <v>0.113</v>
      </c>
      <c r="I382" s="2">
        <v>0.115</v>
      </c>
      <c r="J382" s="2">
        <v>0.11700000000000001</v>
      </c>
      <c r="K382" s="2">
        <v>0.11899999999999999</v>
      </c>
      <c r="L382">
        <v>2015</v>
      </c>
    </row>
    <row r="383" spans="1:12" x14ac:dyDescent="0.25">
      <c r="A383">
        <v>216</v>
      </c>
      <c r="B383">
        <v>3</v>
      </c>
      <c r="C383" t="s">
        <v>82</v>
      </c>
      <c r="D383" t="s">
        <v>9</v>
      </c>
      <c r="E383" t="s">
        <v>10</v>
      </c>
      <c r="F383" s="2">
        <v>1.772</v>
      </c>
      <c r="G383" s="2">
        <v>1.784</v>
      </c>
      <c r="H383" s="2">
        <v>1.7989999999999999</v>
      </c>
      <c r="I383" s="2">
        <v>1.8129999999999999</v>
      </c>
      <c r="J383" s="2">
        <v>1.827</v>
      </c>
      <c r="K383" s="2">
        <v>1.8420000000000001</v>
      </c>
      <c r="L383">
        <v>0</v>
      </c>
    </row>
    <row r="384" spans="1:12" x14ac:dyDescent="0.25">
      <c r="A384">
        <v>219</v>
      </c>
      <c r="B384">
        <v>3</v>
      </c>
      <c r="C384" t="s">
        <v>83</v>
      </c>
      <c r="D384" t="s">
        <v>9</v>
      </c>
      <c r="E384" t="s">
        <v>10</v>
      </c>
      <c r="F384" s="2">
        <v>4.1829999999999998</v>
      </c>
      <c r="G384" s="2">
        <v>4.3289999999999997</v>
      </c>
      <c r="H384" s="2">
        <v>4.45</v>
      </c>
      <c r="I384" s="2">
        <v>4.5739999999999998</v>
      </c>
      <c r="J384" s="2">
        <v>4.7009999999999996</v>
      </c>
      <c r="K384" s="2">
        <v>4.8319999999999999</v>
      </c>
      <c r="L384">
        <v>2016</v>
      </c>
    </row>
    <row r="385" spans="1:12" x14ac:dyDescent="0.25">
      <c r="A385">
        <v>222</v>
      </c>
      <c r="B385">
        <v>3</v>
      </c>
      <c r="C385" t="s">
        <v>84</v>
      </c>
      <c r="D385" t="s">
        <v>9</v>
      </c>
      <c r="E385" t="s">
        <v>10</v>
      </c>
      <c r="F385" s="2">
        <v>6.0190000000000001</v>
      </c>
      <c r="G385" s="2">
        <v>6.14</v>
      </c>
      <c r="H385" s="2">
        <v>6.2569999999999997</v>
      </c>
      <c r="I385" s="2">
        <v>6.3819999999999997</v>
      </c>
      <c r="J385" s="2">
        <v>6.51</v>
      </c>
      <c r="K385" s="2">
        <v>6.6340000000000003</v>
      </c>
      <c r="L385">
        <v>2017</v>
      </c>
    </row>
    <row r="386" spans="1:12" x14ac:dyDescent="0.25">
      <c r="A386">
        <v>225</v>
      </c>
      <c r="B386">
        <v>3</v>
      </c>
      <c r="C386" t="s">
        <v>85</v>
      </c>
      <c r="D386" t="s">
        <v>9</v>
      </c>
      <c r="E386" t="s">
        <v>10</v>
      </c>
      <c r="F386" s="2">
        <v>6.492</v>
      </c>
      <c r="G386" s="2">
        <v>6.585</v>
      </c>
      <c r="H386" s="2">
        <v>6.68</v>
      </c>
      <c r="I386" s="2">
        <v>6.7770000000000001</v>
      </c>
      <c r="J386" s="2">
        <v>6.8739999999999997</v>
      </c>
      <c r="K386" s="2">
        <v>6.9729999999999999</v>
      </c>
      <c r="L386">
        <v>2016</v>
      </c>
    </row>
    <row r="387" spans="1:12" x14ac:dyDescent="0.25">
      <c r="A387">
        <v>228</v>
      </c>
      <c r="B387">
        <v>3</v>
      </c>
      <c r="C387" t="s">
        <v>86</v>
      </c>
      <c r="D387" t="s">
        <v>9</v>
      </c>
      <c r="E387" t="s">
        <v>10</v>
      </c>
      <c r="F387" s="2">
        <v>5.851</v>
      </c>
      <c r="G387" s="2">
        <v>6.0069999999999997</v>
      </c>
      <c r="H387" s="2">
        <v>6.0819999999999999</v>
      </c>
      <c r="I387" s="2">
        <v>6.0940000000000003</v>
      </c>
      <c r="J387" s="2">
        <v>6.0659999999999998</v>
      </c>
      <c r="K387" s="2">
        <v>6.02</v>
      </c>
      <c r="L387">
        <v>2012</v>
      </c>
    </row>
    <row r="388" spans="1:12" x14ac:dyDescent="0.25">
      <c r="A388">
        <v>231</v>
      </c>
      <c r="B388">
        <v>3</v>
      </c>
      <c r="C388" t="s">
        <v>87</v>
      </c>
      <c r="D388" t="s">
        <v>9</v>
      </c>
      <c r="E388" t="s">
        <v>10</v>
      </c>
      <c r="F388" s="2">
        <v>1.994</v>
      </c>
      <c r="G388" s="2">
        <v>2.0070000000000001</v>
      </c>
      <c r="H388" s="2">
        <v>2.0209999999999999</v>
      </c>
      <c r="I388" s="2">
        <v>2.0339999999999998</v>
      </c>
      <c r="J388" s="2">
        <v>2.048</v>
      </c>
      <c r="K388" s="2">
        <v>2.0619999999999998</v>
      </c>
      <c r="L388">
        <v>2016</v>
      </c>
    </row>
    <row r="389" spans="1:12" x14ac:dyDescent="0.25">
      <c r="A389">
        <v>234</v>
      </c>
      <c r="B389">
        <v>3</v>
      </c>
      <c r="C389" t="s">
        <v>88</v>
      </c>
      <c r="D389" t="s">
        <v>9</v>
      </c>
      <c r="E389" t="s">
        <v>10</v>
      </c>
      <c r="F389" s="2">
        <v>4.1379999999999999</v>
      </c>
      <c r="G389" s="2">
        <v>4.2430000000000003</v>
      </c>
      <c r="H389" s="2">
        <v>4.3520000000000003</v>
      </c>
      <c r="I389" s="2">
        <v>4.4630000000000001</v>
      </c>
      <c r="J389" s="2">
        <v>4.5780000000000003</v>
      </c>
      <c r="K389" s="2">
        <v>4.694</v>
      </c>
      <c r="L389">
        <v>2009</v>
      </c>
    </row>
    <row r="390" spans="1:12" x14ac:dyDescent="0.25">
      <c r="A390">
        <v>237</v>
      </c>
      <c r="B390">
        <v>3</v>
      </c>
      <c r="C390" t="s">
        <v>89</v>
      </c>
      <c r="D390" t="s">
        <v>9</v>
      </c>
      <c r="E390" t="s">
        <v>10</v>
      </c>
      <c r="F390" s="2">
        <v>6.3220000000000001</v>
      </c>
      <c r="G390" s="2">
        <v>6.3849999999999998</v>
      </c>
      <c r="H390" s="2">
        <v>6.4480000000000004</v>
      </c>
      <c r="I390" s="2">
        <v>6.5129999999999999</v>
      </c>
      <c r="J390" s="2">
        <v>6.5780000000000003</v>
      </c>
      <c r="K390" s="2">
        <v>6.6440000000000001</v>
      </c>
      <c r="L390">
        <v>2014</v>
      </c>
    </row>
    <row r="391" spans="1:12" x14ac:dyDescent="0.25">
      <c r="A391">
        <v>240</v>
      </c>
      <c r="B391">
        <v>3</v>
      </c>
      <c r="C391" t="s">
        <v>90</v>
      </c>
      <c r="D391" t="s">
        <v>9</v>
      </c>
      <c r="E391" t="s">
        <v>10</v>
      </c>
      <c r="F391" s="2">
        <v>24.234999999999999</v>
      </c>
      <c r="G391" s="2">
        <v>24.916</v>
      </c>
      <c r="H391" s="2">
        <v>25.613</v>
      </c>
      <c r="I391" s="2">
        <v>26.326000000000001</v>
      </c>
      <c r="J391" s="2">
        <v>27.055</v>
      </c>
      <c r="K391" s="2">
        <v>27.798999999999999</v>
      </c>
      <c r="L391">
        <v>2010</v>
      </c>
    </row>
    <row r="392" spans="1:12" x14ac:dyDescent="0.25">
      <c r="A392">
        <v>243</v>
      </c>
      <c r="B392">
        <v>3</v>
      </c>
      <c r="C392" t="s">
        <v>91</v>
      </c>
      <c r="D392" t="s">
        <v>9</v>
      </c>
      <c r="E392" t="s">
        <v>10</v>
      </c>
      <c r="F392" s="2">
        <v>18.111000000000001</v>
      </c>
      <c r="G392" s="2">
        <v>18.632000000000001</v>
      </c>
      <c r="H392" s="2">
        <v>19.169</v>
      </c>
      <c r="I392" s="2">
        <v>19.721</v>
      </c>
      <c r="J392" s="2">
        <v>20.289000000000001</v>
      </c>
      <c r="K392" s="2">
        <v>20.873000000000001</v>
      </c>
      <c r="L392">
        <v>2016</v>
      </c>
    </row>
    <row r="393" spans="1:12" x14ac:dyDescent="0.25">
      <c r="A393">
        <v>246</v>
      </c>
      <c r="B393">
        <v>3</v>
      </c>
      <c r="C393" t="s">
        <v>92</v>
      </c>
      <c r="D393" t="s">
        <v>9</v>
      </c>
      <c r="E393" t="s">
        <v>10</v>
      </c>
      <c r="F393" s="2">
        <v>31.186</v>
      </c>
      <c r="G393" s="2">
        <v>31.634</v>
      </c>
      <c r="H393" s="2">
        <v>32.023000000000003</v>
      </c>
      <c r="I393" s="2">
        <v>32.384999999999998</v>
      </c>
      <c r="J393" s="2">
        <v>32.801000000000002</v>
      </c>
      <c r="K393" s="2">
        <v>33.220999999999997</v>
      </c>
      <c r="L393">
        <v>2018</v>
      </c>
    </row>
    <row r="394" spans="1:12" x14ac:dyDescent="0.25">
      <c r="A394">
        <v>249</v>
      </c>
      <c r="B394">
        <v>3</v>
      </c>
      <c r="C394" t="s">
        <v>93</v>
      </c>
      <c r="D394" t="s">
        <v>9</v>
      </c>
      <c r="E394" t="s">
        <v>10</v>
      </c>
      <c r="F394" s="2">
        <v>0.34799999999999998</v>
      </c>
      <c r="G394" s="2">
        <v>0.35399999999999998</v>
      </c>
      <c r="H394" s="2">
        <v>0.36</v>
      </c>
      <c r="I394" s="2">
        <v>0.36599999999999999</v>
      </c>
      <c r="J394" s="2">
        <v>0.372</v>
      </c>
      <c r="K394" s="2">
        <v>0.378</v>
      </c>
      <c r="L394">
        <v>2014</v>
      </c>
    </row>
    <row r="395" spans="1:12" x14ac:dyDescent="0.25">
      <c r="A395">
        <v>252</v>
      </c>
      <c r="B395">
        <v>3</v>
      </c>
      <c r="C395" t="s">
        <v>94</v>
      </c>
      <c r="D395" t="s">
        <v>9</v>
      </c>
      <c r="E395" t="s">
        <v>10</v>
      </c>
      <c r="F395" s="2">
        <v>16.963000000000001</v>
      </c>
      <c r="G395" s="2">
        <v>17.468</v>
      </c>
      <c r="H395" s="2">
        <v>17.995000000000001</v>
      </c>
      <c r="I395" s="2">
        <v>18.542000000000002</v>
      </c>
      <c r="J395" s="2">
        <v>19.094999999999999</v>
      </c>
      <c r="K395" s="2">
        <v>19.667000000000002</v>
      </c>
      <c r="L395">
        <v>2017</v>
      </c>
    </row>
    <row r="396" spans="1:12" x14ac:dyDescent="0.25">
      <c r="A396">
        <v>255</v>
      </c>
      <c r="B396">
        <v>3</v>
      </c>
      <c r="C396" t="s">
        <v>95</v>
      </c>
      <c r="D396" t="s">
        <v>9</v>
      </c>
      <c r="E396" t="s">
        <v>10</v>
      </c>
      <c r="F396" s="2">
        <v>5.3999999999999999E-2</v>
      </c>
      <c r="G396" s="2">
        <v>5.3999999999999999E-2</v>
      </c>
      <c r="H396" s="2">
        <v>5.5E-2</v>
      </c>
      <c r="I396" s="2">
        <v>5.6000000000000001E-2</v>
      </c>
      <c r="J396" s="2">
        <v>5.7000000000000002E-2</v>
      </c>
      <c r="K396" s="2">
        <v>5.8000000000000003E-2</v>
      </c>
      <c r="L396">
        <v>2016</v>
      </c>
    </row>
    <row r="397" spans="1:12" x14ac:dyDescent="0.25">
      <c r="A397">
        <v>258</v>
      </c>
      <c r="B397">
        <v>3</v>
      </c>
      <c r="C397" t="s">
        <v>96</v>
      </c>
      <c r="D397" t="s">
        <v>9</v>
      </c>
      <c r="E397" t="s">
        <v>10</v>
      </c>
      <c r="F397" s="2">
        <v>4.1820000000000004</v>
      </c>
      <c r="G397" s="2">
        <v>4.3010000000000002</v>
      </c>
      <c r="H397" s="2">
        <v>4.42</v>
      </c>
      <c r="I397" s="2">
        <v>4.5460000000000003</v>
      </c>
      <c r="J397" s="2">
        <v>4.6740000000000004</v>
      </c>
      <c r="K397" s="2">
        <v>4.8049999999999997</v>
      </c>
      <c r="L397">
        <v>2014</v>
      </c>
    </row>
    <row r="398" spans="1:12" x14ac:dyDescent="0.25">
      <c r="A398">
        <v>261</v>
      </c>
      <c r="B398">
        <v>3</v>
      </c>
      <c r="C398" t="s">
        <v>97</v>
      </c>
      <c r="D398" t="s">
        <v>9</v>
      </c>
      <c r="E398" t="s">
        <v>10</v>
      </c>
      <c r="F398" s="2">
        <v>1.2629999999999999</v>
      </c>
      <c r="G398" s="2">
        <v>1.264</v>
      </c>
      <c r="H398" s="2">
        <v>1.2649999999999999</v>
      </c>
      <c r="I398" s="2">
        <v>1.266</v>
      </c>
      <c r="J398" s="2">
        <v>1.2669999999999999</v>
      </c>
      <c r="K398" s="2">
        <v>1.2669999999999999</v>
      </c>
      <c r="L398">
        <v>2017</v>
      </c>
    </row>
    <row r="399" spans="1:12" x14ac:dyDescent="0.25">
      <c r="A399">
        <v>264</v>
      </c>
      <c r="B399">
        <v>3</v>
      </c>
      <c r="C399" t="s">
        <v>98</v>
      </c>
      <c r="D399" t="s">
        <v>9</v>
      </c>
      <c r="E399" t="s">
        <v>10</v>
      </c>
      <c r="F399" s="2">
        <v>121.006</v>
      </c>
      <c r="G399" s="2">
        <v>122.273</v>
      </c>
      <c r="H399" s="2">
        <v>123.518</v>
      </c>
      <c r="I399" s="2">
        <v>124.738</v>
      </c>
      <c r="J399" s="2">
        <v>125.929</v>
      </c>
      <c r="K399" s="2">
        <v>127.092</v>
      </c>
      <c r="L399">
        <v>2018</v>
      </c>
    </row>
    <row r="400" spans="1:12" x14ac:dyDescent="0.25">
      <c r="A400">
        <v>267</v>
      </c>
      <c r="B400">
        <v>3</v>
      </c>
      <c r="C400" t="s">
        <v>99</v>
      </c>
      <c r="D400" t="s">
        <v>9</v>
      </c>
      <c r="E400" t="s">
        <v>10</v>
      </c>
      <c r="F400" s="2">
        <v>0.10199999999999999</v>
      </c>
      <c r="G400" s="2">
        <v>0.10199999999999999</v>
      </c>
      <c r="H400" s="2">
        <v>0.10199999999999999</v>
      </c>
      <c r="I400" s="2">
        <v>0.10199999999999999</v>
      </c>
      <c r="J400" s="2">
        <v>0.10199999999999999</v>
      </c>
      <c r="K400" s="2">
        <v>0.10299999999999999</v>
      </c>
      <c r="L400">
        <v>2016</v>
      </c>
    </row>
    <row r="401" spans="1:12" x14ac:dyDescent="0.25">
      <c r="A401">
        <v>270</v>
      </c>
      <c r="B401">
        <v>3</v>
      </c>
      <c r="C401" t="s">
        <v>100</v>
      </c>
      <c r="D401" t="s">
        <v>9</v>
      </c>
      <c r="E401" t="s">
        <v>10</v>
      </c>
      <c r="F401" s="2">
        <v>3.5529999999999999</v>
      </c>
      <c r="G401" s="2">
        <v>3.5510000000000002</v>
      </c>
      <c r="H401" s="2">
        <v>3.5470000000000002</v>
      </c>
      <c r="I401" s="2">
        <v>3.544</v>
      </c>
      <c r="J401" s="2">
        <v>3.5419999999999998</v>
      </c>
      <c r="K401" s="2">
        <v>3.5390000000000001</v>
      </c>
      <c r="L401">
        <v>2017</v>
      </c>
    </row>
    <row r="402" spans="1:12" x14ac:dyDescent="0.25">
      <c r="A402">
        <v>273</v>
      </c>
      <c r="B402">
        <v>3</v>
      </c>
      <c r="C402" t="s">
        <v>101</v>
      </c>
      <c r="D402" t="s">
        <v>9</v>
      </c>
      <c r="E402" t="s">
        <v>10</v>
      </c>
      <c r="F402" s="2">
        <v>3.0579999999999998</v>
      </c>
      <c r="G402" s="2">
        <v>3.12</v>
      </c>
      <c r="H402" s="2">
        <v>3.1779999999999999</v>
      </c>
      <c r="I402" s="2">
        <v>3.238</v>
      </c>
      <c r="J402" s="2">
        <v>3.3</v>
      </c>
      <c r="K402" s="2">
        <v>3.363</v>
      </c>
      <c r="L402">
        <v>2014</v>
      </c>
    </row>
    <row r="403" spans="1:12" x14ac:dyDescent="0.25">
      <c r="A403">
        <v>276</v>
      </c>
      <c r="B403">
        <v>3</v>
      </c>
      <c r="C403" t="s">
        <v>102</v>
      </c>
      <c r="D403" t="s">
        <v>9</v>
      </c>
      <c r="E403" t="s">
        <v>10</v>
      </c>
      <c r="F403" s="2">
        <v>0.622</v>
      </c>
      <c r="G403" s="2">
        <v>0.623</v>
      </c>
      <c r="H403" s="2">
        <v>0.624</v>
      </c>
      <c r="I403" s="2">
        <v>0.624</v>
      </c>
      <c r="J403" s="2">
        <v>0.625</v>
      </c>
      <c r="K403" s="2">
        <v>0.625</v>
      </c>
      <c r="L403">
        <v>2017</v>
      </c>
    </row>
    <row r="404" spans="1:12" x14ac:dyDescent="0.25">
      <c r="A404">
        <v>279</v>
      </c>
      <c r="B404">
        <v>3</v>
      </c>
      <c r="C404" t="s">
        <v>103</v>
      </c>
      <c r="D404" t="s">
        <v>9</v>
      </c>
      <c r="E404" t="s">
        <v>10</v>
      </c>
      <c r="F404" s="2">
        <v>34.125</v>
      </c>
      <c r="G404" s="2">
        <v>34.487000000000002</v>
      </c>
      <c r="H404" s="2">
        <v>34.851999999999997</v>
      </c>
      <c r="I404" s="2">
        <v>35.22</v>
      </c>
      <c r="J404" s="2">
        <v>35.587000000000003</v>
      </c>
      <c r="K404" s="2">
        <v>35.951999999999998</v>
      </c>
      <c r="L404">
        <v>2016</v>
      </c>
    </row>
    <row r="405" spans="1:12" x14ac:dyDescent="0.25">
      <c r="A405">
        <v>282</v>
      </c>
      <c r="B405">
        <v>3</v>
      </c>
      <c r="C405" t="s">
        <v>104</v>
      </c>
      <c r="D405" t="s">
        <v>9</v>
      </c>
      <c r="E405" t="s">
        <v>10</v>
      </c>
      <c r="F405" s="2">
        <v>27.978000000000002</v>
      </c>
      <c r="G405" s="2">
        <v>28.751000000000001</v>
      </c>
      <c r="H405" s="2">
        <v>29.538</v>
      </c>
      <c r="I405" s="2">
        <v>30.338999999999999</v>
      </c>
      <c r="J405" s="2">
        <v>31.157</v>
      </c>
      <c r="K405" s="2">
        <v>31.992999999999999</v>
      </c>
      <c r="L405">
        <v>2015</v>
      </c>
    </row>
    <row r="406" spans="1:12" x14ac:dyDescent="0.25">
      <c r="A406">
        <v>285</v>
      </c>
      <c r="B406">
        <v>3</v>
      </c>
      <c r="C406" t="s">
        <v>105</v>
      </c>
      <c r="D406" t="s">
        <v>9</v>
      </c>
      <c r="E406" t="s">
        <v>10</v>
      </c>
      <c r="F406" s="2">
        <v>51.845999999999997</v>
      </c>
      <c r="G406" s="2">
        <v>52.253999999999998</v>
      </c>
      <c r="H406" s="2">
        <v>52.645000000000003</v>
      </c>
      <c r="I406" s="2">
        <v>52.832000000000001</v>
      </c>
      <c r="J406" s="2">
        <v>53.018999999999998</v>
      </c>
      <c r="K406" s="2">
        <v>53.378</v>
      </c>
      <c r="L406">
        <v>2015</v>
      </c>
    </row>
    <row r="407" spans="1:12" x14ac:dyDescent="0.25">
      <c r="A407">
        <v>288</v>
      </c>
      <c r="B407">
        <v>3</v>
      </c>
      <c r="C407" t="s">
        <v>106</v>
      </c>
      <c r="D407" t="s">
        <v>9</v>
      </c>
      <c r="E407" t="s">
        <v>10</v>
      </c>
      <c r="F407" s="2">
        <v>2.2810000000000001</v>
      </c>
      <c r="G407" s="2">
        <v>2.3239999999999998</v>
      </c>
      <c r="H407" s="2">
        <v>2.3690000000000002</v>
      </c>
      <c r="I407" s="2">
        <v>2.4140000000000001</v>
      </c>
      <c r="J407" s="2">
        <v>2.46</v>
      </c>
      <c r="K407" s="2">
        <v>2.5070000000000001</v>
      </c>
      <c r="L407">
        <v>2017</v>
      </c>
    </row>
    <row r="408" spans="1:12" x14ac:dyDescent="0.25">
      <c r="A408">
        <v>291</v>
      </c>
      <c r="B408">
        <v>3</v>
      </c>
      <c r="C408" t="s">
        <v>107</v>
      </c>
      <c r="D408" t="s">
        <v>9</v>
      </c>
      <c r="E408" t="s">
        <v>10</v>
      </c>
      <c r="F408" s="2">
        <v>1.2E-2</v>
      </c>
      <c r="G408" s="2">
        <v>1.2999999999999999E-2</v>
      </c>
      <c r="H408" s="2">
        <v>1.2999999999999999E-2</v>
      </c>
      <c r="I408" s="2">
        <v>1.2999999999999999E-2</v>
      </c>
      <c r="J408" s="2">
        <v>1.2999999999999999E-2</v>
      </c>
      <c r="K408" s="2">
        <v>1.2999999999999999E-2</v>
      </c>
      <c r="L408">
        <v>2016</v>
      </c>
    </row>
    <row r="409" spans="1:12" x14ac:dyDescent="0.25">
      <c r="A409">
        <v>294</v>
      </c>
      <c r="B409">
        <v>3</v>
      </c>
      <c r="C409" t="s">
        <v>108</v>
      </c>
      <c r="D409" t="s">
        <v>9</v>
      </c>
      <c r="E409" t="s">
        <v>10</v>
      </c>
      <c r="F409" s="2">
        <v>28.655999999999999</v>
      </c>
      <c r="G409" s="2">
        <v>28.983000000000001</v>
      </c>
      <c r="H409" s="2">
        <v>29.305</v>
      </c>
      <c r="I409" s="2">
        <v>29.631</v>
      </c>
      <c r="J409" s="2">
        <v>29.96</v>
      </c>
      <c r="K409" s="2">
        <v>30.292999999999999</v>
      </c>
      <c r="L409">
        <v>2015</v>
      </c>
    </row>
    <row r="410" spans="1:12" x14ac:dyDescent="0.25">
      <c r="A410">
        <v>297</v>
      </c>
      <c r="B410">
        <v>3</v>
      </c>
      <c r="C410" t="s">
        <v>109</v>
      </c>
      <c r="D410" t="s">
        <v>9</v>
      </c>
      <c r="E410" t="s">
        <v>10</v>
      </c>
      <c r="F410" s="2">
        <v>6.0819999999999999</v>
      </c>
      <c r="G410" s="2">
        <v>6.15</v>
      </c>
      <c r="H410" s="2">
        <v>6.218</v>
      </c>
      <c r="I410" s="2">
        <v>6.2880000000000003</v>
      </c>
      <c r="J410" s="2">
        <v>6.359</v>
      </c>
      <c r="K410" s="2">
        <v>6.43</v>
      </c>
      <c r="L410">
        <v>2017</v>
      </c>
    </row>
    <row r="411" spans="1:12" x14ac:dyDescent="0.25">
      <c r="A411">
        <v>300</v>
      </c>
      <c r="B411">
        <v>3</v>
      </c>
      <c r="C411" t="s">
        <v>110</v>
      </c>
      <c r="D411" t="s">
        <v>9</v>
      </c>
      <c r="E411" t="s">
        <v>10</v>
      </c>
      <c r="F411" s="2">
        <v>17.646999999999998</v>
      </c>
      <c r="G411" s="2">
        <v>18.193999999999999</v>
      </c>
      <c r="H411" s="2">
        <v>18.757999999999999</v>
      </c>
      <c r="I411" s="2">
        <v>19.338999999999999</v>
      </c>
      <c r="J411" s="2">
        <v>19.939</v>
      </c>
      <c r="K411" s="2">
        <v>20.556999999999999</v>
      </c>
      <c r="L411">
        <v>2009</v>
      </c>
    </row>
    <row r="412" spans="1:12" x14ac:dyDescent="0.25">
      <c r="A412">
        <v>303</v>
      </c>
      <c r="B412">
        <v>3</v>
      </c>
      <c r="C412" t="s">
        <v>111</v>
      </c>
      <c r="D412" t="s">
        <v>9</v>
      </c>
      <c r="E412" t="s">
        <v>10</v>
      </c>
      <c r="F412" s="2">
        <v>178.721</v>
      </c>
      <c r="G412" s="2">
        <v>183.636</v>
      </c>
      <c r="H412" s="2">
        <v>188.68600000000001</v>
      </c>
      <c r="I412" s="2">
        <v>193.875</v>
      </c>
      <c r="J412" s="2">
        <v>199.20599999999999</v>
      </c>
      <c r="K412" s="2">
        <v>204.684</v>
      </c>
      <c r="L412">
        <v>2012</v>
      </c>
    </row>
    <row r="413" spans="1:12" x14ac:dyDescent="0.25">
      <c r="A413">
        <v>306</v>
      </c>
      <c r="B413">
        <v>3</v>
      </c>
      <c r="C413" t="s">
        <v>112</v>
      </c>
      <c r="D413" t="s">
        <v>9</v>
      </c>
      <c r="E413" t="s">
        <v>10</v>
      </c>
      <c r="F413" s="2">
        <v>2.0710000000000002</v>
      </c>
      <c r="G413" s="2">
        <v>2.0739999999999998</v>
      </c>
      <c r="H413" s="2">
        <v>2.0750000000000002</v>
      </c>
      <c r="I413" s="2">
        <v>2.077</v>
      </c>
      <c r="J413" s="2">
        <v>2.0790000000000002</v>
      </c>
      <c r="K413" s="2">
        <v>2.08</v>
      </c>
      <c r="L413">
        <v>2017</v>
      </c>
    </row>
    <row r="414" spans="1:12" x14ac:dyDescent="0.25">
      <c r="A414">
        <v>309</v>
      </c>
      <c r="B414">
        <v>3</v>
      </c>
      <c r="C414" t="s">
        <v>113</v>
      </c>
      <c r="D414" t="s">
        <v>9</v>
      </c>
      <c r="E414" t="s">
        <v>10</v>
      </c>
      <c r="F414" s="2">
        <v>3.778</v>
      </c>
      <c r="G414" s="2">
        <v>4.0090000000000003</v>
      </c>
      <c r="H414" s="2">
        <v>4.133</v>
      </c>
      <c r="I414" s="2">
        <v>4.2610000000000001</v>
      </c>
      <c r="J414" s="2">
        <v>4.3940000000000001</v>
      </c>
      <c r="K414" s="2">
        <v>4.5330000000000004</v>
      </c>
      <c r="L414">
        <v>2017</v>
      </c>
    </row>
    <row r="415" spans="1:12" x14ac:dyDescent="0.25">
      <c r="A415">
        <v>312</v>
      </c>
      <c r="B415">
        <v>3</v>
      </c>
      <c r="C415" t="s">
        <v>114</v>
      </c>
      <c r="D415" t="s">
        <v>9</v>
      </c>
      <c r="E415" t="s">
        <v>10</v>
      </c>
      <c r="F415" s="2">
        <v>189.87</v>
      </c>
      <c r="G415" s="2">
        <v>193.56</v>
      </c>
      <c r="H415" s="2">
        <v>197.26</v>
      </c>
      <c r="I415" s="2">
        <v>200.96</v>
      </c>
      <c r="J415" s="2">
        <v>204.72900000000001</v>
      </c>
      <c r="K415" s="2">
        <v>208.57</v>
      </c>
      <c r="L415">
        <v>2018</v>
      </c>
    </row>
    <row r="416" spans="1:12" x14ac:dyDescent="0.25">
      <c r="A416">
        <v>315</v>
      </c>
      <c r="B416">
        <v>3</v>
      </c>
      <c r="C416" t="s">
        <v>115</v>
      </c>
      <c r="D416" t="s">
        <v>9</v>
      </c>
      <c r="E416" t="s">
        <v>10</v>
      </c>
      <c r="F416" s="2">
        <v>1.7999999999999999E-2</v>
      </c>
      <c r="G416" s="2">
        <v>1.7999999999999999E-2</v>
      </c>
      <c r="H416" s="2">
        <v>1.7999999999999999E-2</v>
      </c>
      <c r="I416" s="2">
        <v>1.7999999999999999E-2</v>
      </c>
      <c r="J416" s="2">
        <v>1.9E-2</v>
      </c>
      <c r="K416" s="2">
        <v>1.9E-2</v>
      </c>
      <c r="L416">
        <v>2015</v>
      </c>
    </row>
    <row r="417" spans="1:12" x14ac:dyDescent="0.25">
      <c r="A417">
        <v>318</v>
      </c>
      <c r="B417">
        <v>3</v>
      </c>
      <c r="C417" t="s">
        <v>116</v>
      </c>
      <c r="D417" t="s">
        <v>9</v>
      </c>
      <c r="E417" t="s">
        <v>10</v>
      </c>
      <c r="F417" s="2">
        <v>3.9750000000000001</v>
      </c>
      <c r="G417" s="2">
        <v>4.0369999999999999</v>
      </c>
      <c r="H417" s="2">
        <v>4.0979999999999999</v>
      </c>
      <c r="I417" s="2">
        <v>4.1589999999999998</v>
      </c>
      <c r="J417" s="2">
        <v>4.2190000000000003</v>
      </c>
      <c r="K417" s="2">
        <v>4.2789999999999999</v>
      </c>
      <c r="L417">
        <v>2017</v>
      </c>
    </row>
    <row r="418" spans="1:12" x14ac:dyDescent="0.25">
      <c r="A418">
        <v>321</v>
      </c>
      <c r="B418">
        <v>3</v>
      </c>
      <c r="C418" t="s">
        <v>117</v>
      </c>
      <c r="D418" t="s">
        <v>9</v>
      </c>
      <c r="E418" t="s">
        <v>10</v>
      </c>
      <c r="F418" s="2">
        <v>7.92</v>
      </c>
      <c r="G418" s="2">
        <v>8.0850000000000009</v>
      </c>
      <c r="H418" s="2">
        <v>8.2539999999999996</v>
      </c>
      <c r="I418" s="2">
        <v>8.4260000000000002</v>
      </c>
      <c r="J418" s="2">
        <v>8.6010000000000009</v>
      </c>
      <c r="K418" s="2">
        <v>8.7810000000000006</v>
      </c>
      <c r="L418">
        <v>2014</v>
      </c>
    </row>
    <row r="419" spans="1:12" x14ac:dyDescent="0.25">
      <c r="A419">
        <v>324</v>
      </c>
      <c r="B419">
        <v>3</v>
      </c>
      <c r="C419" t="s">
        <v>118</v>
      </c>
      <c r="D419" t="s">
        <v>9</v>
      </c>
      <c r="E419" t="s">
        <v>10</v>
      </c>
      <c r="F419" s="2">
        <v>6.7560000000000002</v>
      </c>
      <c r="G419" s="2">
        <v>6.8550000000000004</v>
      </c>
      <c r="H419" s="2">
        <v>6.9539999999999997</v>
      </c>
      <c r="I419" s="2">
        <v>7.0529999999999999</v>
      </c>
      <c r="J419" s="2">
        <v>7.1529999999999996</v>
      </c>
      <c r="K419" s="2">
        <v>7.2530000000000001</v>
      </c>
      <c r="L419">
        <v>2017</v>
      </c>
    </row>
    <row r="420" spans="1:12" x14ac:dyDescent="0.25">
      <c r="A420">
        <v>327</v>
      </c>
      <c r="B420">
        <v>3</v>
      </c>
      <c r="C420" t="s">
        <v>119</v>
      </c>
      <c r="D420" t="s">
        <v>9</v>
      </c>
      <c r="E420" t="s">
        <v>10</v>
      </c>
      <c r="F420" s="2">
        <v>31.152000000000001</v>
      </c>
      <c r="G420" s="2">
        <v>31.489000000000001</v>
      </c>
      <c r="H420" s="2">
        <v>31.826000000000001</v>
      </c>
      <c r="I420" s="2">
        <v>32.161999999999999</v>
      </c>
      <c r="J420" s="2">
        <v>32.496000000000002</v>
      </c>
      <c r="K420" s="2">
        <v>32.823999999999998</v>
      </c>
      <c r="L420">
        <v>2017</v>
      </c>
    </row>
    <row r="421" spans="1:12" x14ac:dyDescent="0.25">
      <c r="A421">
        <v>330</v>
      </c>
      <c r="B421">
        <v>3</v>
      </c>
      <c r="C421" t="s">
        <v>120</v>
      </c>
      <c r="D421" t="s">
        <v>9</v>
      </c>
      <c r="E421" t="s">
        <v>10</v>
      </c>
      <c r="F421" s="2">
        <v>101.56</v>
      </c>
      <c r="G421" s="2">
        <v>103.24</v>
      </c>
      <c r="H421" s="2">
        <v>104.92</v>
      </c>
      <c r="I421" s="2">
        <v>106.6</v>
      </c>
      <c r="J421" s="2">
        <v>108.732</v>
      </c>
      <c r="K421" s="2">
        <v>110.907</v>
      </c>
      <c r="L421">
        <v>2017</v>
      </c>
    </row>
    <row r="422" spans="1:12" x14ac:dyDescent="0.25">
      <c r="A422">
        <v>333</v>
      </c>
      <c r="B422">
        <v>3</v>
      </c>
      <c r="C422" t="s">
        <v>121</v>
      </c>
      <c r="D422" t="s">
        <v>9</v>
      </c>
      <c r="E422" t="s">
        <v>10</v>
      </c>
      <c r="F422" s="2">
        <v>38.006</v>
      </c>
      <c r="G422" s="2">
        <v>37.966999999999999</v>
      </c>
      <c r="H422" s="2">
        <v>37.972999999999999</v>
      </c>
      <c r="I422" s="2">
        <v>37.976999999999997</v>
      </c>
      <c r="J422" s="2">
        <v>37.959000000000003</v>
      </c>
      <c r="K422" s="2">
        <v>37.935000000000002</v>
      </c>
      <c r="L422">
        <v>2018</v>
      </c>
    </row>
    <row r="423" spans="1:12" x14ac:dyDescent="0.25">
      <c r="A423">
        <v>336</v>
      </c>
      <c r="B423">
        <v>3</v>
      </c>
      <c r="C423" t="s">
        <v>122</v>
      </c>
      <c r="D423" t="s">
        <v>9</v>
      </c>
      <c r="E423" t="s">
        <v>10</v>
      </c>
      <c r="F423" s="2">
        <v>2.4380000000000002</v>
      </c>
      <c r="G423" s="2">
        <v>2.6179999999999999</v>
      </c>
      <c r="H423" s="2">
        <v>2.657</v>
      </c>
      <c r="I423" s="2">
        <v>2.7189999999999999</v>
      </c>
      <c r="J423" s="2">
        <v>2.7530000000000001</v>
      </c>
      <c r="K423" s="2">
        <v>2.76</v>
      </c>
      <c r="L423">
        <v>2017</v>
      </c>
    </row>
    <row r="424" spans="1:12" x14ac:dyDescent="0.25">
      <c r="A424">
        <v>339</v>
      </c>
      <c r="B424">
        <v>3</v>
      </c>
      <c r="C424" t="s">
        <v>123</v>
      </c>
      <c r="D424" t="s">
        <v>9</v>
      </c>
      <c r="E424" t="s">
        <v>10</v>
      </c>
      <c r="F424" s="2">
        <v>19.876000000000001</v>
      </c>
      <c r="G424" s="2">
        <v>19.760999999999999</v>
      </c>
      <c r="H424" s="2">
        <v>19.643999999999998</v>
      </c>
      <c r="I424" s="2">
        <v>19.524000000000001</v>
      </c>
      <c r="J424" s="2">
        <v>19.521999999999998</v>
      </c>
      <c r="K424" s="2">
        <v>19.521000000000001</v>
      </c>
      <c r="L424">
        <v>2018</v>
      </c>
    </row>
    <row r="425" spans="1:12" x14ac:dyDescent="0.25">
      <c r="A425">
        <v>342</v>
      </c>
      <c r="B425">
        <v>3</v>
      </c>
      <c r="C425" t="s">
        <v>124</v>
      </c>
      <c r="D425" t="s">
        <v>9</v>
      </c>
      <c r="E425" t="s">
        <v>10</v>
      </c>
      <c r="F425" s="2">
        <v>143.88800000000001</v>
      </c>
      <c r="G425" s="2">
        <v>143.965</v>
      </c>
      <c r="H425" s="2">
        <v>143.99</v>
      </c>
      <c r="I425" s="2">
        <v>143.965</v>
      </c>
      <c r="J425" s="2">
        <v>143.89599999999999</v>
      </c>
      <c r="K425" s="2">
        <v>143.78700000000001</v>
      </c>
      <c r="L425">
        <v>2017</v>
      </c>
    </row>
    <row r="426" spans="1:12" x14ac:dyDescent="0.25">
      <c r="A426">
        <v>345</v>
      </c>
      <c r="B426">
        <v>3</v>
      </c>
      <c r="C426" t="s">
        <v>125</v>
      </c>
      <c r="D426" t="s">
        <v>9</v>
      </c>
      <c r="E426" t="s">
        <v>10</v>
      </c>
      <c r="F426" s="2">
        <v>11.263</v>
      </c>
      <c r="G426" s="2">
        <v>11.532999999999999</v>
      </c>
      <c r="H426" s="2">
        <v>11.811</v>
      </c>
      <c r="I426" s="2">
        <v>12.019</v>
      </c>
      <c r="J426" s="2">
        <v>12.302</v>
      </c>
      <c r="K426" s="2">
        <v>12.589</v>
      </c>
      <c r="L426">
        <v>2012</v>
      </c>
    </row>
    <row r="427" spans="1:12" x14ac:dyDescent="0.25">
      <c r="A427">
        <v>348</v>
      </c>
      <c r="B427">
        <v>3</v>
      </c>
      <c r="C427" t="s">
        <v>126</v>
      </c>
      <c r="D427" t="s">
        <v>9</v>
      </c>
      <c r="E427" t="s">
        <v>10</v>
      </c>
      <c r="F427" s="2">
        <v>0.19400000000000001</v>
      </c>
      <c r="G427" s="2">
        <v>0.19600000000000001</v>
      </c>
      <c r="H427" s="2">
        <v>0.19800000000000001</v>
      </c>
      <c r="I427" s="2">
        <v>0.19900000000000001</v>
      </c>
      <c r="J427" s="2">
        <v>0.20100000000000001</v>
      </c>
      <c r="K427" s="2">
        <v>0.20300000000000001</v>
      </c>
      <c r="L427">
        <v>2016</v>
      </c>
    </row>
    <row r="428" spans="1:12" x14ac:dyDescent="0.25">
      <c r="A428">
        <v>351</v>
      </c>
      <c r="B428">
        <v>3</v>
      </c>
      <c r="C428" t="s">
        <v>127</v>
      </c>
      <c r="D428" t="s">
        <v>9</v>
      </c>
      <c r="E428" t="s">
        <v>10</v>
      </c>
      <c r="F428" s="2">
        <v>0.20300000000000001</v>
      </c>
      <c r="G428" s="2">
        <v>0.20799999999999999</v>
      </c>
      <c r="H428" s="2">
        <v>0.21299999999999999</v>
      </c>
      <c r="I428" s="2">
        <v>0.217</v>
      </c>
      <c r="J428" s="2">
        <v>0.222</v>
      </c>
      <c r="K428" s="2">
        <v>0.22700000000000001</v>
      </c>
      <c r="L428">
        <v>2011</v>
      </c>
    </row>
    <row r="429" spans="1:12" x14ac:dyDescent="0.25">
      <c r="A429">
        <v>354</v>
      </c>
      <c r="B429">
        <v>3</v>
      </c>
      <c r="C429" t="s">
        <v>128</v>
      </c>
      <c r="D429" t="s">
        <v>9</v>
      </c>
      <c r="E429" t="s">
        <v>10</v>
      </c>
      <c r="F429" s="2">
        <v>31.015999999999998</v>
      </c>
      <c r="G429" s="2">
        <v>31.742999999999999</v>
      </c>
      <c r="H429" s="2">
        <v>32.552</v>
      </c>
      <c r="I429" s="2">
        <v>33.203000000000003</v>
      </c>
      <c r="J429" s="2">
        <v>33.866999999999997</v>
      </c>
      <c r="K429" s="2">
        <v>34.545000000000002</v>
      </c>
      <c r="L429">
        <v>2017</v>
      </c>
    </row>
    <row r="430" spans="1:12" x14ac:dyDescent="0.25">
      <c r="A430">
        <v>357</v>
      </c>
      <c r="B430">
        <v>3</v>
      </c>
      <c r="C430" t="s">
        <v>129</v>
      </c>
      <c r="D430" t="s">
        <v>9</v>
      </c>
      <c r="E430" t="s">
        <v>10</v>
      </c>
      <c r="F430" s="2">
        <v>14.977</v>
      </c>
      <c r="G430" s="2">
        <v>15.412000000000001</v>
      </c>
      <c r="H430" s="2">
        <v>15.851000000000001</v>
      </c>
      <c r="I430" s="2">
        <v>16.302</v>
      </c>
      <c r="J430" s="2">
        <v>16.765999999999998</v>
      </c>
      <c r="K430" s="2">
        <v>17.244</v>
      </c>
      <c r="L430">
        <v>2017</v>
      </c>
    </row>
    <row r="431" spans="1:12" x14ac:dyDescent="0.25">
      <c r="A431">
        <v>360</v>
      </c>
      <c r="B431">
        <v>3</v>
      </c>
      <c r="C431" t="s">
        <v>130</v>
      </c>
      <c r="D431" t="s">
        <v>9</v>
      </c>
      <c r="E431" t="s">
        <v>10</v>
      </c>
      <c r="F431" s="2">
        <v>7.0949999999999998</v>
      </c>
      <c r="G431" s="2">
        <v>7.0579999999999998</v>
      </c>
      <c r="H431" s="2">
        <v>7.0209999999999999</v>
      </c>
      <c r="I431" s="2">
        <v>6.9930000000000003</v>
      </c>
      <c r="J431" s="2">
        <v>6.9649999999999999</v>
      </c>
      <c r="K431" s="2">
        <v>6.9370000000000003</v>
      </c>
      <c r="L431">
        <v>2017</v>
      </c>
    </row>
    <row r="432" spans="1:12" x14ac:dyDescent="0.25">
      <c r="A432">
        <v>363</v>
      </c>
      <c r="B432">
        <v>3</v>
      </c>
      <c r="C432" t="s">
        <v>131</v>
      </c>
      <c r="D432" t="s">
        <v>9</v>
      </c>
      <c r="E432" t="s">
        <v>10</v>
      </c>
      <c r="F432" s="2">
        <v>9.2999999999999999E-2</v>
      </c>
      <c r="G432" s="2">
        <v>9.4E-2</v>
      </c>
      <c r="H432" s="2">
        <v>9.4E-2</v>
      </c>
      <c r="I432" s="2">
        <v>9.5000000000000001E-2</v>
      </c>
      <c r="J432" s="2">
        <v>9.6000000000000002E-2</v>
      </c>
      <c r="K432" s="2">
        <v>9.7000000000000003E-2</v>
      </c>
      <c r="L432">
        <v>2015</v>
      </c>
    </row>
    <row r="433" spans="1:12" x14ac:dyDescent="0.25">
      <c r="A433">
        <v>366</v>
      </c>
      <c r="B433">
        <v>3</v>
      </c>
      <c r="C433" t="s">
        <v>132</v>
      </c>
      <c r="D433" t="s">
        <v>9</v>
      </c>
      <c r="E433" t="s">
        <v>10</v>
      </c>
      <c r="F433" s="2">
        <v>7.0919999999999996</v>
      </c>
      <c r="G433" s="2">
        <v>7.2480000000000002</v>
      </c>
      <c r="H433" s="2">
        <v>7.4080000000000004</v>
      </c>
      <c r="I433" s="2">
        <v>7.5709999999999997</v>
      </c>
      <c r="J433" s="2">
        <v>7.7370000000000001</v>
      </c>
      <c r="K433" s="2">
        <v>7.907</v>
      </c>
      <c r="L433">
        <v>2017</v>
      </c>
    </row>
    <row r="434" spans="1:12" x14ac:dyDescent="0.25">
      <c r="A434">
        <v>369</v>
      </c>
      <c r="B434">
        <v>3</v>
      </c>
      <c r="C434" t="s">
        <v>133</v>
      </c>
      <c r="D434" t="s">
        <v>9</v>
      </c>
      <c r="E434" t="s">
        <v>10</v>
      </c>
      <c r="F434" s="2">
        <v>0.58799999999999997</v>
      </c>
      <c r="G434" s="2">
        <v>0.60099999999999998</v>
      </c>
      <c r="H434" s="2">
        <v>0.61399999999999999</v>
      </c>
      <c r="I434" s="2">
        <v>0.627</v>
      </c>
      <c r="J434" s="2">
        <v>0.64100000000000001</v>
      </c>
      <c r="K434" s="2">
        <v>0.65500000000000003</v>
      </c>
      <c r="L434">
        <v>2014</v>
      </c>
    </row>
    <row r="435" spans="1:12" x14ac:dyDescent="0.25">
      <c r="A435">
        <v>372</v>
      </c>
      <c r="B435">
        <v>3</v>
      </c>
      <c r="C435" t="s">
        <v>134</v>
      </c>
      <c r="D435" t="s">
        <v>9</v>
      </c>
      <c r="E435" t="s">
        <v>10</v>
      </c>
      <c r="F435" s="2"/>
      <c r="G435" s="2"/>
      <c r="H435" s="2"/>
      <c r="I435" s="2"/>
      <c r="J435" s="2"/>
      <c r="K435" s="2"/>
    </row>
    <row r="436" spans="1:12" x14ac:dyDescent="0.25">
      <c r="A436">
        <v>375</v>
      </c>
      <c r="B436">
        <v>3</v>
      </c>
      <c r="C436" t="s">
        <v>135</v>
      </c>
      <c r="D436" t="s">
        <v>9</v>
      </c>
      <c r="E436" t="s">
        <v>10</v>
      </c>
      <c r="F436" s="2">
        <v>54.75</v>
      </c>
      <c r="G436" s="2">
        <v>55.62</v>
      </c>
      <c r="H436" s="2">
        <v>56.521999999999998</v>
      </c>
      <c r="I436" s="2">
        <v>57.725999999999999</v>
      </c>
      <c r="J436" s="2">
        <v>58.643000000000001</v>
      </c>
      <c r="K436" s="2">
        <v>59.575000000000003</v>
      </c>
      <c r="L436">
        <v>2017</v>
      </c>
    </row>
    <row r="437" spans="1:12" x14ac:dyDescent="0.25">
      <c r="A437">
        <v>378</v>
      </c>
      <c r="B437">
        <v>3</v>
      </c>
      <c r="C437" t="s">
        <v>136</v>
      </c>
      <c r="D437" t="s">
        <v>9</v>
      </c>
      <c r="E437" t="s">
        <v>10</v>
      </c>
      <c r="F437" s="2">
        <v>11.882</v>
      </c>
      <c r="G437" s="2">
        <v>12.231</v>
      </c>
      <c r="H437" s="2">
        <v>12.585000000000001</v>
      </c>
      <c r="I437" s="2">
        <v>12.976000000000001</v>
      </c>
      <c r="J437" s="2">
        <v>13.378</v>
      </c>
      <c r="K437" s="2">
        <v>13.792999999999999</v>
      </c>
      <c r="L437">
        <v>2008</v>
      </c>
    </row>
    <row r="438" spans="1:12" x14ac:dyDescent="0.25">
      <c r="A438">
        <v>381</v>
      </c>
      <c r="B438">
        <v>3</v>
      </c>
      <c r="C438" t="s">
        <v>137</v>
      </c>
      <c r="D438" t="s">
        <v>9</v>
      </c>
      <c r="E438" t="s">
        <v>10</v>
      </c>
      <c r="F438" s="2">
        <v>20.966000000000001</v>
      </c>
      <c r="G438" s="2">
        <v>21.202999999999999</v>
      </c>
      <c r="H438" s="2">
        <v>21.443999999999999</v>
      </c>
      <c r="I438" s="2">
        <v>21.687999999999999</v>
      </c>
      <c r="J438" s="2">
        <v>21.934000000000001</v>
      </c>
      <c r="K438" s="2">
        <v>22.184000000000001</v>
      </c>
      <c r="L438">
        <v>2017</v>
      </c>
    </row>
    <row r="439" spans="1:12" x14ac:dyDescent="0.25">
      <c r="A439">
        <v>384</v>
      </c>
      <c r="B439">
        <v>3</v>
      </c>
      <c r="C439" t="s">
        <v>138</v>
      </c>
      <c r="D439" t="s">
        <v>9</v>
      </c>
      <c r="E439" t="s">
        <v>10</v>
      </c>
      <c r="F439" s="2">
        <v>5.3999999999999999E-2</v>
      </c>
      <c r="G439" s="2">
        <v>5.5E-2</v>
      </c>
      <c r="H439" s="2">
        <v>5.5E-2</v>
      </c>
      <c r="I439" s="2">
        <v>5.6000000000000001E-2</v>
      </c>
      <c r="J439" s="2">
        <v>5.7000000000000002E-2</v>
      </c>
      <c r="K439" s="2">
        <v>5.7000000000000002E-2</v>
      </c>
      <c r="L439">
        <v>2015</v>
      </c>
    </row>
    <row r="440" spans="1:12" x14ac:dyDescent="0.25">
      <c r="A440">
        <v>387</v>
      </c>
      <c r="B440">
        <v>3</v>
      </c>
      <c r="C440" t="s">
        <v>139</v>
      </c>
      <c r="D440" t="s">
        <v>9</v>
      </c>
      <c r="E440" t="s">
        <v>10</v>
      </c>
      <c r="F440" s="2">
        <v>0.17299999999999999</v>
      </c>
      <c r="G440" s="2">
        <v>0.17399999999999999</v>
      </c>
      <c r="H440" s="2">
        <v>0.17599999999999999</v>
      </c>
      <c r="I440" s="2">
        <v>0.17699999999999999</v>
      </c>
      <c r="J440" s="2">
        <v>0.17799999999999999</v>
      </c>
      <c r="K440" s="2">
        <v>0.17899999999999999</v>
      </c>
      <c r="L440">
        <v>2015</v>
      </c>
    </row>
    <row r="441" spans="1:12" x14ac:dyDescent="0.25">
      <c r="A441">
        <v>390</v>
      </c>
      <c r="B441">
        <v>3</v>
      </c>
      <c r="C441" t="s">
        <v>140</v>
      </c>
      <c r="D441" t="s">
        <v>9</v>
      </c>
      <c r="E441" t="s">
        <v>10</v>
      </c>
      <c r="F441" s="2">
        <v>0.11</v>
      </c>
      <c r="G441" s="2">
        <v>0.11</v>
      </c>
      <c r="H441" s="2">
        <v>0.11</v>
      </c>
      <c r="I441" s="2">
        <v>0.11</v>
      </c>
      <c r="J441" s="2">
        <v>0.11</v>
      </c>
      <c r="K441" s="2">
        <v>0.111</v>
      </c>
      <c r="L441">
        <v>2016</v>
      </c>
    </row>
    <row r="442" spans="1:12" x14ac:dyDescent="0.25">
      <c r="A442">
        <v>393</v>
      </c>
      <c r="B442">
        <v>3</v>
      </c>
      <c r="C442" t="s">
        <v>141</v>
      </c>
      <c r="D442" t="s">
        <v>9</v>
      </c>
      <c r="E442" t="s">
        <v>10</v>
      </c>
      <c r="F442" s="2">
        <v>38.435000000000002</v>
      </c>
      <c r="G442" s="2">
        <v>39.598999999999997</v>
      </c>
      <c r="H442" s="2">
        <v>40.783000000000001</v>
      </c>
      <c r="I442" s="2">
        <v>41.984999999999999</v>
      </c>
      <c r="J442" s="2">
        <v>43.222000000000001</v>
      </c>
      <c r="K442" s="2">
        <v>44.344999999999999</v>
      </c>
      <c r="L442">
        <v>2011</v>
      </c>
    </row>
    <row r="443" spans="1:12" x14ac:dyDescent="0.25">
      <c r="A443">
        <v>396</v>
      </c>
      <c r="B443">
        <v>3</v>
      </c>
      <c r="C443" t="s">
        <v>142</v>
      </c>
      <c r="D443" t="s">
        <v>9</v>
      </c>
      <c r="E443" t="s">
        <v>10</v>
      </c>
      <c r="F443" s="2">
        <v>0.56699999999999995</v>
      </c>
      <c r="G443" s="2">
        <v>0.57599999999999996</v>
      </c>
      <c r="H443" s="2">
        <v>0.58299999999999996</v>
      </c>
      <c r="I443" s="2">
        <v>0.59099999999999997</v>
      </c>
      <c r="J443" s="2">
        <v>0.59799999999999998</v>
      </c>
      <c r="K443" s="2">
        <v>0.60499999999999998</v>
      </c>
      <c r="L443">
        <v>2016</v>
      </c>
    </row>
    <row r="444" spans="1:12" x14ac:dyDescent="0.25">
      <c r="A444">
        <v>399</v>
      </c>
      <c r="B444">
        <v>3</v>
      </c>
      <c r="C444" t="s">
        <v>143</v>
      </c>
      <c r="D444" t="s">
        <v>9</v>
      </c>
      <c r="E444" t="s">
        <v>10</v>
      </c>
      <c r="F444" s="2" t="s">
        <v>18</v>
      </c>
      <c r="G444" s="2" t="s">
        <v>18</v>
      </c>
      <c r="H444" s="2" t="s">
        <v>18</v>
      </c>
      <c r="I444" s="2" t="s">
        <v>18</v>
      </c>
      <c r="J444" s="2" t="s">
        <v>18</v>
      </c>
      <c r="K444" s="2" t="s">
        <v>18</v>
      </c>
      <c r="L444">
        <v>2010</v>
      </c>
    </row>
    <row r="445" spans="1:12" x14ac:dyDescent="0.25">
      <c r="A445">
        <v>402</v>
      </c>
      <c r="B445">
        <v>3</v>
      </c>
      <c r="C445" t="s">
        <v>144</v>
      </c>
      <c r="D445" t="s">
        <v>9</v>
      </c>
      <c r="E445" t="s">
        <v>10</v>
      </c>
      <c r="F445" s="2">
        <v>8.5489999999999995</v>
      </c>
      <c r="G445" s="2">
        <v>8.7349999999999994</v>
      </c>
      <c r="H445" s="2">
        <v>8.9209999999999994</v>
      </c>
      <c r="I445" s="2">
        <v>9.1069999999999993</v>
      </c>
      <c r="J445" s="2">
        <v>9.2919999999999998</v>
      </c>
      <c r="K445" s="2">
        <v>9.4749999999999996</v>
      </c>
      <c r="L445">
        <v>2014</v>
      </c>
    </row>
    <row r="446" spans="1:12" x14ac:dyDescent="0.25">
      <c r="A446">
        <v>405</v>
      </c>
      <c r="B446">
        <v>3</v>
      </c>
      <c r="C446" t="s">
        <v>145</v>
      </c>
      <c r="D446" t="s">
        <v>9</v>
      </c>
      <c r="E446" t="s">
        <v>10</v>
      </c>
      <c r="F446" s="2">
        <v>47.679000000000002</v>
      </c>
      <c r="G446" s="2">
        <v>48.677</v>
      </c>
      <c r="H446" s="2">
        <v>50.045000000000002</v>
      </c>
      <c r="I446" s="2">
        <v>51.045999999999999</v>
      </c>
      <c r="J446" s="2">
        <v>52.067</v>
      </c>
      <c r="K446" s="2">
        <v>53.107999999999997</v>
      </c>
      <c r="L446">
        <v>2012</v>
      </c>
    </row>
    <row r="447" spans="1:12" x14ac:dyDescent="0.25">
      <c r="A447">
        <v>408</v>
      </c>
      <c r="B447">
        <v>3</v>
      </c>
      <c r="C447" t="s">
        <v>146</v>
      </c>
      <c r="D447" t="s">
        <v>9</v>
      </c>
      <c r="E447" t="s">
        <v>10</v>
      </c>
      <c r="F447" s="2">
        <v>67.239999999999995</v>
      </c>
      <c r="G447" s="2">
        <v>67.459999999999994</v>
      </c>
      <c r="H447" s="2">
        <v>67.650000000000006</v>
      </c>
      <c r="I447" s="2">
        <v>67.793000000000006</v>
      </c>
      <c r="J447" s="2">
        <v>67.912999999999997</v>
      </c>
      <c r="K447" s="2">
        <v>68.016000000000005</v>
      </c>
      <c r="L447">
        <v>2017</v>
      </c>
    </row>
    <row r="448" spans="1:12" x14ac:dyDescent="0.25">
      <c r="A448">
        <v>411</v>
      </c>
      <c r="B448">
        <v>3</v>
      </c>
      <c r="C448" t="s">
        <v>147</v>
      </c>
      <c r="D448" t="s">
        <v>9</v>
      </c>
      <c r="E448" t="s">
        <v>10</v>
      </c>
      <c r="F448" s="2">
        <v>1.1850000000000001</v>
      </c>
      <c r="G448" s="2">
        <v>1.212</v>
      </c>
      <c r="H448" s="2">
        <v>1.24</v>
      </c>
      <c r="I448" s="2">
        <v>1.2689999999999999</v>
      </c>
      <c r="J448" s="2">
        <v>1.2989999999999999</v>
      </c>
      <c r="K448" s="2">
        <v>1.329</v>
      </c>
      <c r="L448">
        <v>2015</v>
      </c>
    </row>
    <row r="449" spans="1:12" x14ac:dyDescent="0.25">
      <c r="A449">
        <v>414</v>
      </c>
      <c r="B449">
        <v>3</v>
      </c>
      <c r="C449" t="s">
        <v>148</v>
      </c>
      <c r="D449" t="s">
        <v>9</v>
      </c>
      <c r="E449" t="s">
        <v>10</v>
      </c>
      <c r="F449" s="2">
        <v>7.4169999999999998</v>
      </c>
      <c r="G449" s="2">
        <v>7.6059999999999999</v>
      </c>
      <c r="H449" s="2">
        <v>7.798</v>
      </c>
      <c r="I449" s="2">
        <v>7.9939999999999998</v>
      </c>
      <c r="J449" s="2">
        <v>8.1950000000000003</v>
      </c>
      <c r="K449" s="2">
        <v>8.4009999999999998</v>
      </c>
      <c r="L449">
        <v>2016</v>
      </c>
    </row>
    <row r="450" spans="1:12" x14ac:dyDescent="0.25">
      <c r="A450">
        <v>417</v>
      </c>
      <c r="B450">
        <v>3</v>
      </c>
      <c r="C450" t="s">
        <v>149</v>
      </c>
      <c r="D450" t="s">
        <v>9</v>
      </c>
      <c r="E450" t="s">
        <v>10</v>
      </c>
      <c r="F450" s="2">
        <v>0.10299999999999999</v>
      </c>
      <c r="G450" s="2">
        <v>0.10100000000000001</v>
      </c>
      <c r="H450" s="2">
        <v>0.10100000000000001</v>
      </c>
      <c r="I450" s="2">
        <v>0.10100000000000001</v>
      </c>
      <c r="J450" s="2">
        <v>0.10100000000000001</v>
      </c>
      <c r="K450" s="2">
        <v>0.10100000000000001</v>
      </c>
      <c r="L450">
        <v>2017</v>
      </c>
    </row>
    <row r="451" spans="1:12" x14ac:dyDescent="0.25">
      <c r="A451">
        <v>420</v>
      </c>
      <c r="B451">
        <v>3</v>
      </c>
      <c r="C451" t="s">
        <v>150</v>
      </c>
      <c r="D451" t="s">
        <v>9</v>
      </c>
      <c r="E451" t="s">
        <v>10</v>
      </c>
      <c r="F451" s="2">
        <v>1.36</v>
      </c>
      <c r="G451" s="2">
        <v>1.365</v>
      </c>
      <c r="H451" s="2">
        <v>1.369</v>
      </c>
      <c r="I451" s="2">
        <v>1.375</v>
      </c>
      <c r="J451" s="2">
        <v>1.381</v>
      </c>
      <c r="K451" s="2">
        <v>1.3879999999999999</v>
      </c>
      <c r="L451">
        <v>2017</v>
      </c>
    </row>
    <row r="452" spans="1:12" x14ac:dyDescent="0.25">
      <c r="A452">
        <v>423</v>
      </c>
      <c r="B452">
        <v>3</v>
      </c>
      <c r="C452" t="s">
        <v>151</v>
      </c>
      <c r="D452" t="s">
        <v>9</v>
      </c>
      <c r="E452" t="s">
        <v>10</v>
      </c>
      <c r="F452" s="2">
        <v>11.273999999999999</v>
      </c>
      <c r="G452" s="2">
        <v>11.403</v>
      </c>
      <c r="H452" s="2">
        <v>11.532</v>
      </c>
      <c r="I452" s="2">
        <v>11.659000000000001</v>
      </c>
      <c r="J452" s="2">
        <v>11.782999999999999</v>
      </c>
      <c r="K452" s="2">
        <v>11.903</v>
      </c>
      <c r="L452">
        <v>2017</v>
      </c>
    </row>
    <row r="453" spans="1:12" x14ac:dyDescent="0.25">
      <c r="A453">
        <v>426</v>
      </c>
      <c r="B453">
        <v>3</v>
      </c>
      <c r="C453" t="s">
        <v>152</v>
      </c>
      <c r="D453" t="s">
        <v>9</v>
      </c>
      <c r="E453" t="s">
        <v>10</v>
      </c>
      <c r="F453" s="2">
        <v>78.741</v>
      </c>
      <c r="G453" s="2">
        <v>79.814999999999998</v>
      </c>
      <c r="H453" s="2">
        <v>80.811000000000007</v>
      </c>
      <c r="I453" s="2">
        <v>82.004000000000005</v>
      </c>
      <c r="J453" s="2">
        <v>83.022999999999996</v>
      </c>
      <c r="K453" s="2">
        <v>84.04</v>
      </c>
      <c r="L453">
        <v>2018</v>
      </c>
    </row>
    <row r="454" spans="1:12" x14ac:dyDescent="0.25">
      <c r="A454">
        <v>429</v>
      </c>
      <c r="B454">
        <v>3</v>
      </c>
      <c r="C454" t="s">
        <v>153</v>
      </c>
      <c r="D454" t="s">
        <v>9</v>
      </c>
      <c r="E454" t="s">
        <v>10</v>
      </c>
      <c r="F454" s="2">
        <v>5.5650000000000004</v>
      </c>
      <c r="G454" s="2">
        <v>5.6420000000000003</v>
      </c>
      <c r="H454" s="2">
        <v>5.71</v>
      </c>
      <c r="I454" s="2">
        <v>5.77</v>
      </c>
      <c r="J454" s="2">
        <v>5.9720000000000004</v>
      </c>
      <c r="K454" s="2">
        <v>6.0309999999999997</v>
      </c>
      <c r="L454">
        <v>2004</v>
      </c>
    </row>
    <row r="455" spans="1:12" x14ac:dyDescent="0.25">
      <c r="A455">
        <v>432</v>
      </c>
      <c r="B455">
        <v>3</v>
      </c>
      <c r="C455" t="s">
        <v>154</v>
      </c>
      <c r="D455" t="s">
        <v>9</v>
      </c>
      <c r="E455" t="s">
        <v>10</v>
      </c>
      <c r="F455" s="2">
        <v>1.0999999999999999E-2</v>
      </c>
      <c r="G455" s="2">
        <v>1.0999999999999999E-2</v>
      </c>
      <c r="H455" s="2">
        <v>1.0999999999999999E-2</v>
      </c>
      <c r="I455" s="2">
        <v>1.0999999999999999E-2</v>
      </c>
      <c r="J455" s="2">
        <v>1.0999999999999999E-2</v>
      </c>
      <c r="K455" s="2">
        <v>1.0999999999999999E-2</v>
      </c>
      <c r="L455">
        <v>2012</v>
      </c>
    </row>
    <row r="456" spans="1:12" x14ac:dyDescent="0.25">
      <c r="A456">
        <v>435</v>
      </c>
      <c r="B456">
        <v>3</v>
      </c>
      <c r="C456" t="s">
        <v>155</v>
      </c>
      <c r="D456" t="s">
        <v>9</v>
      </c>
      <c r="E456" t="s">
        <v>10</v>
      </c>
      <c r="F456" s="2">
        <v>35.491999999999997</v>
      </c>
      <c r="G456" s="2">
        <v>36.561</v>
      </c>
      <c r="H456" s="2">
        <v>37.673999999999999</v>
      </c>
      <c r="I456" s="2">
        <v>38.823</v>
      </c>
      <c r="J456" s="2">
        <v>40.006999999999998</v>
      </c>
      <c r="K456" s="2">
        <v>41.222000000000001</v>
      </c>
      <c r="L456">
        <v>2016</v>
      </c>
    </row>
    <row r="457" spans="1:12" x14ac:dyDescent="0.25">
      <c r="A457">
        <v>438</v>
      </c>
      <c r="B457">
        <v>3</v>
      </c>
      <c r="C457" t="s">
        <v>156</v>
      </c>
      <c r="D457" t="s">
        <v>9</v>
      </c>
      <c r="E457" t="s">
        <v>10</v>
      </c>
      <c r="F457" s="2">
        <v>42.591000000000001</v>
      </c>
      <c r="G457" s="2">
        <v>42.414999999999999</v>
      </c>
      <c r="H457" s="2">
        <v>42.216999999999999</v>
      </c>
      <c r="I457" s="2">
        <v>42.046999999999997</v>
      </c>
      <c r="J457" s="2">
        <v>41.878</v>
      </c>
      <c r="K457" s="2">
        <v>41.710999999999999</v>
      </c>
      <c r="L457">
        <v>2017</v>
      </c>
    </row>
    <row r="458" spans="1:12" x14ac:dyDescent="0.25">
      <c r="A458">
        <v>441</v>
      </c>
      <c r="B458">
        <v>3</v>
      </c>
      <c r="C458" t="s">
        <v>157</v>
      </c>
      <c r="D458" t="s">
        <v>9</v>
      </c>
      <c r="E458" t="s">
        <v>10</v>
      </c>
      <c r="F458" s="2">
        <v>9.5809999999999995</v>
      </c>
      <c r="G458" s="2">
        <v>9.8559999999999999</v>
      </c>
      <c r="H458" s="2">
        <v>10.138999999999999</v>
      </c>
      <c r="I458" s="2">
        <v>10.43</v>
      </c>
      <c r="J458" s="2">
        <v>10.749000000000001</v>
      </c>
      <c r="K458" s="2">
        <v>11.077</v>
      </c>
      <c r="L458">
        <v>2005</v>
      </c>
    </row>
    <row r="459" spans="1:12" x14ac:dyDescent="0.25">
      <c r="A459">
        <v>444</v>
      </c>
      <c r="B459">
        <v>3</v>
      </c>
      <c r="C459" t="s">
        <v>158</v>
      </c>
      <c r="D459" t="s">
        <v>9</v>
      </c>
      <c r="E459" t="s">
        <v>10</v>
      </c>
      <c r="F459" s="2">
        <v>3.4670000000000001</v>
      </c>
      <c r="G459" s="2">
        <v>3.48</v>
      </c>
      <c r="H459" s="2">
        <v>3.4929999999999999</v>
      </c>
      <c r="I459" s="2">
        <v>3.5059999999999998</v>
      </c>
      <c r="J459" s="2">
        <v>3.5190000000000001</v>
      </c>
      <c r="K459" s="2">
        <v>3.5310000000000001</v>
      </c>
      <c r="L459">
        <v>2015</v>
      </c>
    </row>
    <row r="460" spans="1:12" x14ac:dyDescent="0.25">
      <c r="A460">
        <v>447</v>
      </c>
      <c r="B460">
        <v>3</v>
      </c>
      <c r="C460" t="s">
        <v>159</v>
      </c>
      <c r="D460" t="s">
        <v>9</v>
      </c>
      <c r="E460" t="s">
        <v>10</v>
      </c>
      <c r="F460" s="2">
        <v>31.023</v>
      </c>
      <c r="G460" s="2">
        <v>31.574999999999999</v>
      </c>
      <c r="H460" s="2">
        <v>32.121000000000002</v>
      </c>
      <c r="I460" s="2">
        <v>32.656999999999996</v>
      </c>
      <c r="J460" s="2">
        <v>33.168999999999997</v>
      </c>
      <c r="K460" s="2">
        <v>33.656999999999996</v>
      </c>
      <c r="L460">
        <v>2017</v>
      </c>
    </row>
    <row r="461" spans="1:12" x14ac:dyDescent="0.25">
      <c r="A461">
        <v>450</v>
      </c>
      <c r="B461">
        <v>3</v>
      </c>
      <c r="C461" t="s">
        <v>160</v>
      </c>
      <c r="D461" t="s">
        <v>9</v>
      </c>
      <c r="E461" t="s">
        <v>10</v>
      </c>
      <c r="F461" s="2">
        <v>0.26900000000000002</v>
      </c>
      <c r="G461" s="2">
        <v>0.27200000000000002</v>
      </c>
      <c r="H461" s="2">
        <v>0.27900000000000003</v>
      </c>
      <c r="I461" s="2">
        <v>0.28499999999999998</v>
      </c>
      <c r="J461" s="2">
        <v>0.29199999999999998</v>
      </c>
      <c r="K461" s="2">
        <v>0.29799999999999999</v>
      </c>
      <c r="L461">
        <v>2017</v>
      </c>
    </row>
    <row r="462" spans="1:12" x14ac:dyDescent="0.25">
      <c r="A462">
        <v>453</v>
      </c>
      <c r="B462">
        <v>3</v>
      </c>
      <c r="C462" t="s">
        <v>161</v>
      </c>
      <c r="D462" t="s">
        <v>9</v>
      </c>
      <c r="E462" t="s">
        <v>10</v>
      </c>
      <c r="F462" s="2">
        <v>30.62</v>
      </c>
      <c r="G462" s="2">
        <v>30.713999999999999</v>
      </c>
      <c r="H462" s="2">
        <v>30.491</v>
      </c>
      <c r="I462" s="2">
        <v>29.187000000000001</v>
      </c>
      <c r="J462" s="2">
        <v>28.067</v>
      </c>
      <c r="K462" s="2">
        <v>27.131</v>
      </c>
      <c r="L462">
        <v>2010</v>
      </c>
    </row>
    <row r="463" spans="1:12" x14ac:dyDescent="0.25">
      <c r="A463">
        <v>456</v>
      </c>
      <c r="B463">
        <v>3</v>
      </c>
      <c r="C463" t="s">
        <v>162</v>
      </c>
      <c r="D463" t="s">
        <v>9</v>
      </c>
      <c r="E463" t="s">
        <v>10</v>
      </c>
      <c r="F463" s="2">
        <v>91.712999999999994</v>
      </c>
      <c r="G463" s="2">
        <v>92.691000000000003</v>
      </c>
      <c r="H463" s="2">
        <v>93.643000000000001</v>
      </c>
      <c r="I463" s="2">
        <v>94.575000000000003</v>
      </c>
      <c r="J463" s="2">
        <v>95.494</v>
      </c>
      <c r="K463" s="2">
        <v>96.406999999999996</v>
      </c>
      <c r="L463">
        <v>2016</v>
      </c>
    </row>
    <row r="464" spans="1:12" x14ac:dyDescent="0.25">
      <c r="A464">
        <v>459</v>
      </c>
      <c r="B464">
        <v>3</v>
      </c>
      <c r="C464" t="s">
        <v>163</v>
      </c>
      <c r="D464" t="s">
        <v>9</v>
      </c>
      <c r="E464" t="s">
        <v>10</v>
      </c>
      <c r="F464" s="2">
        <v>28.283999999999999</v>
      </c>
      <c r="G464" s="2">
        <v>29.132000000000001</v>
      </c>
      <c r="H464" s="2">
        <v>29.977</v>
      </c>
      <c r="I464" s="2">
        <v>30.815999999999999</v>
      </c>
      <c r="J464" s="2">
        <v>31.648</v>
      </c>
      <c r="K464" s="2">
        <v>32.470999999999997</v>
      </c>
      <c r="L464">
        <v>2017</v>
      </c>
    </row>
    <row r="465" spans="1:12" x14ac:dyDescent="0.25">
      <c r="A465">
        <v>462</v>
      </c>
      <c r="B465">
        <v>3</v>
      </c>
      <c r="C465" t="s">
        <v>164</v>
      </c>
      <c r="D465" t="s">
        <v>9</v>
      </c>
      <c r="E465" t="s">
        <v>10</v>
      </c>
      <c r="F465" s="2">
        <v>16.212</v>
      </c>
      <c r="G465" s="2">
        <v>16.716999999999999</v>
      </c>
      <c r="H465" s="2">
        <v>17.238</v>
      </c>
      <c r="I465" s="2">
        <v>17.773</v>
      </c>
      <c r="J465" s="2">
        <v>18.321000000000002</v>
      </c>
      <c r="K465" s="2">
        <v>18.882000000000001</v>
      </c>
      <c r="L465">
        <v>2010</v>
      </c>
    </row>
    <row r="466" spans="1:12" x14ac:dyDescent="0.25">
      <c r="A466">
        <v>465</v>
      </c>
      <c r="B466">
        <v>3</v>
      </c>
      <c r="C466" t="s">
        <v>165</v>
      </c>
      <c r="D466" t="s">
        <v>9</v>
      </c>
      <c r="E466" t="s">
        <v>10</v>
      </c>
      <c r="F466" s="2">
        <v>14.135</v>
      </c>
      <c r="G466" s="2">
        <v>14.500999999999999</v>
      </c>
      <c r="H466" s="2">
        <v>14.877000000000001</v>
      </c>
      <c r="I466" s="2">
        <v>15.263</v>
      </c>
      <c r="J466" s="2">
        <v>15.657999999999999</v>
      </c>
      <c r="K466" s="2">
        <v>16.064</v>
      </c>
      <c r="L466">
        <v>2012</v>
      </c>
    </row>
    <row r="468" spans="1:12" x14ac:dyDescent="0.25">
      <c r="C468" t="s">
        <v>166</v>
      </c>
    </row>
  </sheetData>
  <sortState ref="A2:N466">
    <sortCondition ref="B2:B46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Visa Market Sizing</vt:lpstr>
      <vt:lpstr>Visa Fees, Wages</vt:lpstr>
      <vt:lpstr>Fiscal Analysis</vt:lpstr>
      <vt:lpstr>STEM Grads</vt:lpstr>
      <vt:lpstr>Wage Rank</vt:lpstr>
      <vt:lpstr>Graphs</vt:lpstr>
      <vt:lpstr>Workforce Spending</vt:lpstr>
      <vt:lpstr>WEO_Data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Kopits</dc:creator>
  <cp:lastModifiedBy>Steven Kopits</cp:lastModifiedBy>
  <dcterms:created xsi:type="dcterms:W3CDTF">2019-07-21T19:19:25Z</dcterms:created>
  <dcterms:modified xsi:type="dcterms:W3CDTF">2019-11-05T20:08:16Z</dcterms:modified>
</cp:coreProperties>
</file>